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bcps4\FINANCE\"/>
    </mc:Choice>
  </mc:AlternateContent>
  <xr:revisionPtr revIDLastSave="0" documentId="8_{9E7AFEA7-682C-4FE3-A6E8-30D6DA52E4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chedules" sheetId="2" state="hidden" r:id="rId2"/>
  </sheets>
  <definedNames>
    <definedName name="calc">Schedules!$L$37:$N$204</definedName>
    <definedName name="_xlnm.Print_Area" localSheetId="0">Sheet1!$A$1:$I$47</definedName>
    <definedName name="reduction">Schedules!$G$23:$H$34</definedName>
    <definedName name="region">Schedules!$A$9:$E$23</definedName>
    <definedName name="regions">Schedules!$B$9:$B$23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E13" i="1"/>
  <c r="F13" i="1"/>
  <c r="G13" i="1"/>
  <c r="H13" i="1"/>
  <c r="D13" i="1"/>
  <c r="M204" i="2" l="1"/>
  <c r="N204" i="2" s="1"/>
  <c r="M203" i="2"/>
  <c r="N203" i="2" s="1"/>
  <c r="M202" i="2"/>
  <c r="N202" i="2" s="1"/>
  <c r="M201" i="2"/>
  <c r="N201" i="2" s="1"/>
  <c r="M200" i="2"/>
  <c r="N200" i="2" s="1"/>
  <c r="M199" i="2"/>
  <c r="N199" i="2" s="1"/>
  <c r="M198" i="2"/>
  <c r="N198" i="2" s="1"/>
  <c r="M197" i="2"/>
  <c r="N197" i="2" s="1"/>
  <c r="L60" i="2" l="1"/>
  <c r="L68" i="2" s="1"/>
  <c r="L76" i="2" s="1"/>
  <c r="L84" i="2" s="1"/>
  <c r="L92" i="2" s="1"/>
  <c r="L100" i="2" s="1"/>
  <c r="L108" i="2" s="1"/>
  <c r="L116" i="2" s="1"/>
  <c r="L124" i="2" s="1"/>
  <c r="L132" i="2" s="1"/>
  <c r="L59" i="2"/>
  <c r="L67" i="2" s="1"/>
  <c r="L75" i="2" s="1"/>
  <c r="L83" i="2" s="1"/>
  <c r="L91" i="2" s="1"/>
  <c r="L99" i="2" s="1"/>
  <c r="L107" i="2" s="1"/>
  <c r="L115" i="2" s="1"/>
  <c r="L123" i="2" s="1"/>
  <c r="L131" i="2" s="1"/>
  <c r="L58" i="2"/>
  <c r="L66" i="2" s="1"/>
  <c r="L74" i="2" s="1"/>
  <c r="L82" i="2" s="1"/>
  <c r="L90" i="2" s="1"/>
  <c r="L98" i="2" s="1"/>
  <c r="L106" i="2" s="1"/>
  <c r="L114" i="2" s="1"/>
  <c r="L122" i="2" s="1"/>
  <c r="L130" i="2" s="1"/>
  <c r="L57" i="2"/>
  <c r="L65" i="2" s="1"/>
  <c r="L73" i="2" s="1"/>
  <c r="L81" i="2" s="1"/>
  <c r="L89" i="2" s="1"/>
  <c r="L97" i="2" s="1"/>
  <c r="L105" i="2" s="1"/>
  <c r="L113" i="2" s="1"/>
  <c r="L121" i="2" s="1"/>
  <c r="L129" i="2" s="1"/>
  <c r="L56" i="2"/>
  <c r="L64" i="2" s="1"/>
  <c r="L72" i="2" s="1"/>
  <c r="L80" i="2" s="1"/>
  <c r="L88" i="2" s="1"/>
  <c r="L96" i="2" s="1"/>
  <c r="L104" i="2" s="1"/>
  <c r="L112" i="2" s="1"/>
  <c r="L120" i="2" s="1"/>
  <c r="L128" i="2" s="1"/>
  <c r="L55" i="2"/>
  <c r="L63" i="2" s="1"/>
  <c r="L71" i="2" s="1"/>
  <c r="L79" i="2" s="1"/>
  <c r="L87" i="2" s="1"/>
  <c r="L95" i="2" s="1"/>
  <c r="L103" i="2" s="1"/>
  <c r="L111" i="2" s="1"/>
  <c r="L119" i="2" s="1"/>
  <c r="L127" i="2" s="1"/>
  <c r="L54" i="2"/>
  <c r="L62" i="2" s="1"/>
  <c r="L70" i="2" s="1"/>
  <c r="L78" i="2" s="1"/>
  <c r="L86" i="2" s="1"/>
  <c r="L94" i="2" s="1"/>
  <c r="L102" i="2" s="1"/>
  <c r="L110" i="2" s="1"/>
  <c r="L118" i="2" s="1"/>
  <c r="L126" i="2" s="1"/>
  <c r="L53" i="2"/>
  <c r="L61" i="2" s="1"/>
  <c r="L69" i="2" s="1"/>
  <c r="L77" i="2" s="1"/>
  <c r="L85" i="2" s="1"/>
  <c r="L93" i="2" s="1"/>
  <c r="L101" i="2" s="1"/>
  <c r="L109" i="2" s="1"/>
  <c r="L117" i="2" s="1"/>
  <c r="L125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52" i="2"/>
  <c r="N52" i="2" s="1"/>
  <c r="M133" i="2"/>
  <c r="M181" i="2"/>
  <c r="M37" i="2"/>
  <c r="M54" i="2"/>
  <c r="K10" i="2"/>
  <c r="J10" i="2"/>
  <c r="I10" i="2"/>
  <c r="E10" i="2"/>
  <c r="M189" i="2" l="1"/>
  <c r="M196" i="2"/>
  <c r="N196" i="2" s="1"/>
  <c r="M195" i="2"/>
  <c r="N195" i="2" s="1"/>
  <c r="M194" i="2"/>
  <c r="N194" i="2" s="1"/>
  <c r="M193" i="2"/>
  <c r="N193" i="2" s="1"/>
  <c r="M192" i="2"/>
  <c r="N192" i="2" s="1"/>
  <c r="M191" i="2"/>
  <c r="N191" i="2" s="1"/>
  <c r="M190" i="2"/>
  <c r="N190" i="2" s="1"/>
  <c r="N189" i="2"/>
  <c r="H10" i="1" l="1"/>
  <c r="G10" i="1"/>
  <c r="F10" i="1"/>
  <c r="E10" i="1"/>
  <c r="D10" i="1"/>
  <c r="M180" i="2" l="1"/>
  <c r="M179" i="2"/>
  <c r="M178" i="2"/>
  <c r="M177" i="2"/>
  <c r="M176" i="2"/>
  <c r="M175" i="2"/>
  <c r="M174" i="2"/>
  <c r="M173" i="2"/>
  <c r="N173" i="2" s="1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N157" i="2" s="1"/>
  <c r="M148" i="2"/>
  <c r="M147" i="2"/>
  <c r="M146" i="2"/>
  <c r="M145" i="2"/>
  <c r="M144" i="2"/>
  <c r="M143" i="2"/>
  <c r="M142" i="2"/>
  <c r="M141" i="2"/>
  <c r="N141" i="2" s="1"/>
  <c r="M44" i="2"/>
  <c r="M140" i="2"/>
  <c r="N140" i="2" s="1"/>
  <c r="M139" i="2"/>
  <c r="M138" i="2"/>
  <c r="N138" i="2" s="1"/>
  <c r="M137" i="2"/>
  <c r="N137" i="2" s="1"/>
  <c r="M136" i="2"/>
  <c r="N136" i="2" s="1"/>
  <c r="M135" i="2"/>
  <c r="M134" i="2"/>
  <c r="N134" i="2" s="1"/>
  <c r="M132" i="2"/>
  <c r="N132" i="2" s="1"/>
  <c r="M131" i="2"/>
  <c r="N131" i="2" s="1"/>
  <c r="M130" i="2"/>
  <c r="M129" i="2"/>
  <c r="N129" i="2" s="1"/>
  <c r="M128" i="2"/>
  <c r="N128" i="2" s="1"/>
  <c r="M127" i="2"/>
  <c r="N127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20" i="2"/>
  <c r="M119" i="2"/>
  <c r="N119" i="2" s="1"/>
  <c r="M118" i="2"/>
  <c r="N118" i="2" s="1"/>
  <c r="M117" i="2"/>
  <c r="N117" i="2" s="1"/>
  <c r="M116" i="2"/>
  <c r="M115" i="2"/>
  <c r="N115" i="2" s="1"/>
  <c r="M114" i="2"/>
  <c r="N114" i="2" s="1"/>
  <c r="M113" i="2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M105" i="2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M91" i="2"/>
  <c r="N91" i="2" s="1"/>
  <c r="M90" i="2"/>
  <c r="N90" i="2" s="1"/>
  <c r="M89" i="2"/>
  <c r="M88" i="2"/>
  <c r="N88" i="2" s="1"/>
  <c r="M87" i="2"/>
  <c r="N87" i="2" s="1"/>
  <c r="M86" i="2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M78" i="2"/>
  <c r="N78" i="2" s="1"/>
  <c r="M77" i="2"/>
  <c r="N77" i="2" s="1"/>
  <c r="M76" i="2"/>
  <c r="N76" i="2" s="1"/>
  <c r="M75" i="2"/>
  <c r="M74" i="2"/>
  <c r="N74" i="2" s="1"/>
  <c r="M73" i="2"/>
  <c r="N73" i="2" s="1"/>
  <c r="M72" i="2"/>
  <c r="N72" i="2" s="1"/>
  <c r="M71" i="2"/>
  <c r="M70" i="2"/>
  <c r="N70" i="2" s="1"/>
  <c r="M69" i="2"/>
  <c r="M66" i="2"/>
  <c r="N66" i="2" s="1"/>
  <c r="M65" i="2"/>
  <c r="N65" i="2" s="1"/>
  <c r="M62" i="2"/>
  <c r="N62" i="2" s="1"/>
  <c r="M61" i="2"/>
  <c r="N61" i="2" s="1"/>
  <c r="M60" i="2"/>
  <c r="N60" i="2" s="1"/>
  <c r="M59" i="2"/>
  <c r="M58" i="2"/>
  <c r="N58" i="2" s="1"/>
  <c r="M57" i="2"/>
  <c r="N57" i="2" s="1"/>
  <c r="M56" i="2"/>
  <c r="N56" i="2" s="1"/>
  <c r="M55" i="2"/>
  <c r="N55" i="2" s="1"/>
  <c r="M53" i="2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N37" i="2"/>
  <c r="M188" i="2"/>
  <c r="N188" i="2" s="1"/>
  <c r="M187" i="2"/>
  <c r="M186" i="2"/>
  <c r="M185" i="2"/>
  <c r="M184" i="2"/>
  <c r="M183" i="2"/>
  <c r="M182" i="2"/>
  <c r="N181" i="2"/>
  <c r="M156" i="2"/>
  <c r="N156" i="2" s="1"/>
  <c r="M155" i="2"/>
  <c r="M154" i="2"/>
  <c r="M153" i="2"/>
  <c r="M152" i="2"/>
  <c r="M151" i="2"/>
  <c r="M150" i="2"/>
  <c r="M149" i="2"/>
  <c r="N149" i="2" s="1"/>
  <c r="J5" i="2"/>
  <c r="J4" i="2"/>
  <c r="J3" i="2"/>
  <c r="J2" i="2"/>
  <c r="J1" i="2"/>
  <c r="N139" i="2"/>
  <c r="N135" i="2"/>
  <c r="N133" i="2"/>
  <c r="N75" i="2"/>
  <c r="N53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I12" i="2"/>
  <c r="K11" i="2"/>
  <c r="J11" i="2"/>
  <c r="I11" i="2"/>
  <c r="K9" i="2"/>
  <c r="J9" i="2"/>
  <c r="I9" i="2"/>
  <c r="E21" i="2"/>
  <c r="E20" i="2"/>
  <c r="E19" i="2"/>
  <c r="E18" i="2"/>
  <c r="E17" i="2"/>
  <c r="E16" i="2"/>
  <c r="E15" i="2"/>
  <c r="E14" i="2"/>
  <c r="E13" i="2"/>
  <c r="E12" i="2"/>
  <c r="E11" i="2"/>
  <c r="E9" i="2"/>
  <c r="E2" i="2"/>
  <c r="N148" i="2" l="1"/>
  <c r="N172" i="2"/>
  <c r="N130" i="2"/>
  <c r="N164" i="2"/>
  <c r="N120" i="2"/>
  <c r="N116" i="2"/>
  <c r="N106" i="2"/>
  <c r="N105" i="2"/>
  <c r="N92" i="2"/>
  <c r="N89" i="2"/>
  <c r="N86" i="2"/>
  <c r="N79" i="2"/>
  <c r="N71" i="2"/>
  <c r="N69" i="2"/>
  <c r="N59" i="2"/>
  <c r="N54" i="2"/>
  <c r="N165" i="2" l="1"/>
  <c r="D40" i="2"/>
  <c r="B3" i="2"/>
  <c r="B4" i="2"/>
  <c r="B5" i="2"/>
  <c r="N186" i="2" l="1"/>
  <c r="N184" i="2"/>
  <c r="N182" i="2"/>
  <c r="N187" i="2"/>
  <c r="N185" i="2"/>
  <c r="N183" i="2"/>
  <c r="E69" i="2"/>
  <c r="E88" i="2"/>
  <c r="E81" i="2"/>
  <c r="E75" i="2"/>
  <c r="D75" i="2"/>
  <c r="D69" i="2"/>
  <c r="D81" i="2"/>
  <c r="D88" i="2"/>
  <c r="E63" i="2" l="1"/>
  <c r="L140" i="2"/>
  <c r="L139" i="2"/>
  <c r="L138" i="2"/>
  <c r="L137" i="2"/>
  <c r="L136" i="2"/>
  <c r="L135" i="2"/>
  <c r="L134" i="2"/>
  <c r="L133" i="2"/>
  <c r="B1" i="2"/>
  <c r="J12" i="2" l="1"/>
  <c r="M68" i="2"/>
  <c r="M64" i="2"/>
  <c r="M67" i="2"/>
  <c r="M63" i="2"/>
  <c r="D63" i="2"/>
  <c r="D58" i="2"/>
  <c r="D57" i="2"/>
  <c r="D56" i="2"/>
  <c r="D55" i="2"/>
  <c r="D54" i="2"/>
  <c r="D51" i="2"/>
  <c r="D47" i="2"/>
  <c r="D50" i="2"/>
  <c r="D49" i="2"/>
  <c r="D48" i="2"/>
  <c r="D46" i="2"/>
  <c r="D45" i="2"/>
  <c r="D44" i="2"/>
  <c r="D43" i="2"/>
  <c r="D42" i="2"/>
  <c r="D41" i="2"/>
  <c r="D39" i="2"/>
  <c r="D38" i="2"/>
  <c r="D37" i="2"/>
  <c r="N64" i="2" l="1"/>
  <c r="N67" i="2"/>
  <c r="N68" i="2"/>
  <c r="N63" i="2"/>
  <c r="N145" i="2"/>
  <c r="N177" i="2"/>
  <c r="N169" i="2"/>
  <c r="N153" i="2"/>
  <c r="N161" i="2"/>
  <c r="N143" i="2"/>
  <c r="N175" i="2"/>
  <c r="N159" i="2"/>
  <c r="N167" i="2"/>
  <c r="N151" i="2"/>
  <c r="N147" i="2"/>
  <c r="N171" i="2"/>
  <c r="N155" i="2"/>
  <c r="N163" i="2"/>
  <c r="N144" i="2"/>
  <c r="N168" i="2"/>
  <c r="N160" i="2"/>
  <c r="N152" i="2"/>
  <c r="N142" i="2"/>
  <c r="N166" i="2"/>
  <c r="N174" i="2"/>
  <c r="N158" i="2"/>
  <c r="N150" i="2"/>
  <c r="N146" i="2"/>
  <c r="N154" i="2"/>
  <c r="N178" i="2"/>
  <c r="N170" i="2"/>
  <c r="N162" i="2"/>
  <c r="E51" i="2"/>
  <c r="I43" i="2" s="1"/>
  <c r="E48" i="2"/>
  <c r="I42" i="2" s="1"/>
  <c r="E45" i="2"/>
  <c r="I41" i="2" s="1"/>
  <c r="E42" i="2"/>
  <c r="I40" i="2" s="1"/>
  <c r="E39" i="2"/>
  <c r="I39" i="2" s="1"/>
  <c r="J42" i="2" l="1"/>
  <c r="J43" i="2"/>
  <c r="N179" i="2"/>
  <c r="N176" i="2"/>
  <c r="N180" i="2"/>
  <c r="J40" i="2"/>
  <c r="J41" i="2" l="1"/>
  <c r="C75" i="2" s="1"/>
  <c r="C69" i="2"/>
  <c r="C88" i="2"/>
  <c r="C91" i="2" s="1"/>
  <c r="H26" i="1" s="1"/>
  <c r="H28" i="1" s="1"/>
  <c r="C81" i="2"/>
  <c r="C84" i="2" s="1"/>
  <c r="G26" i="1" s="1"/>
  <c r="G28" i="1" s="1"/>
  <c r="I27" i="1"/>
  <c r="I20" i="1"/>
  <c r="I19" i="1"/>
  <c r="I18" i="1"/>
  <c r="I17" i="1"/>
  <c r="I16" i="1"/>
  <c r="I15" i="1"/>
  <c r="I14" i="1"/>
  <c r="I12" i="1"/>
  <c r="I11" i="1"/>
  <c r="C78" i="2" l="1"/>
  <c r="F26" i="1" s="1"/>
  <c r="F28" i="1" s="1"/>
  <c r="I13" i="1"/>
  <c r="N44" i="2" l="1"/>
  <c r="C72" i="2"/>
  <c r="E26" i="1" s="1"/>
  <c r="E28" i="1" s="1"/>
  <c r="J39" i="2"/>
  <c r="C63" i="2" s="1"/>
  <c r="C66" i="2" l="1"/>
  <c r="D26" i="1" s="1"/>
  <c r="I26" i="1" l="1"/>
  <c r="I29" i="1" s="1"/>
  <c r="D28" i="1"/>
</calcChain>
</file>

<file path=xl/sharedStrings.xml><?xml version="1.0" encoding="utf-8"?>
<sst xmlns="http://schemas.openxmlformats.org/spreadsheetml/2006/main" count="119" uniqueCount="92">
  <si>
    <t>BEDFORD COUNTY PUBLIC SCHOOLS</t>
  </si>
  <si>
    <t>Payee</t>
  </si>
  <si>
    <t>Name</t>
  </si>
  <si>
    <t>Address</t>
  </si>
  <si>
    <t>City, State zip code</t>
  </si>
  <si>
    <t>Date</t>
  </si>
  <si>
    <t>Transportation</t>
  </si>
  <si>
    <t>Private Car</t>
  </si>
  <si>
    <t>Air</t>
  </si>
  <si>
    <t>Rail</t>
  </si>
  <si>
    <t>Tolls</t>
  </si>
  <si>
    <t>Taxi</t>
  </si>
  <si>
    <t>Total</t>
  </si>
  <si>
    <t>Lodging (Receipts Required)</t>
  </si>
  <si>
    <t>Registration / Luncheon Fees</t>
  </si>
  <si>
    <t>Meals</t>
  </si>
  <si>
    <t>Daily Total</t>
  </si>
  <si>
    <t>Purpose of Travel:</t>
  </si>
  <si>
    <t xml:space="preserve">Explanation of Other Expenditures: </t>
  </si>
  <si>
    <t>Other Expenses (Explain Below)</t>
  </si>
  <si>
    <t>Payee Signature</t>
  </si>
  <si>
    <t>Budget Code to be charged:</t>
  </si>
  <si>
    <t>Chief Financial Officer Signature</t>
  </si>
  <si>
    <t>Date (Enter dates)</t>
  </si>
  <si>
    <t>Calculated Reimbursement</t>
  </si>
  <si>
    <t>Blacksburg</t>
  </si>
  <si>
    <t>Charlottesville</t>
  </si>
  <si>
    <t>Loudoun</t>
  </si>
  <si>
    <t>Lynchburg</t>
  </si>
  <si>
    <t>Richmond</t>
  </si>
  <si>
    <t>Roanoke</t>
  </si>
  <si>
    <t>Virginia Beach</t>
  </si>
  <si>
    <t>Wallops Island</t>
  </si>
  <si>
    <t>Other</t>
  </si>
  <si>
    <t>Rate</t>
  </si>
  <si>
    <t>Williamsburg/York</t>
  </si>
  <si>
    <t>Lunch</t>
  </si>
  <si>
    <t>Breakfast</t>
  </si>
  <si>
    <t>Dinner</t>
  </si>
  <si>
    <t>Day of Travel</t>
  </si>
  <si>
    <t>Select if day of travel</t>
  </si>
  <si>
    <t>Calculation</t>
  </si>
  <si>
    <t>https://www.gsa.gov/portal/category/100120</t>
  </si>
  <si>
    <t xml:space="preserve">   City if out of State</t>
  </si>
  <si>
    <t>Reduction</t>
  </si>
  <si>
    <t>Meal Provided</t>
  </si>
  <si>
    <t>1st</t>
  </si>
  <si>
    <t>2nd</t>
  </si>
  <si>
    <t>3rd</t>
  </si>
  <si>
    <t xml:space="preserve">4th </t>
  </si>
  <si>
    <t>5th</t>
  </si>
  <si>
    <t>Meal Calculation - Day 1</t>
  </si>
  <si>
    <t>Base</t>
  </si>
  <si>
    <t>Meal Calculation - Day 2</t>
  </si>
  <si>
    <t>Meal Calculation - Day 3</t>
  </si>
  <si>
    <t>Meal Calculation - Day 4</t>
  </si>
  <si>
    <t>Meal Calculation - Day 5</t>
  </si>
  <si>
    <t>B</t>
  </si>
  <si>
    <t>L</t>
  </si>
  <si>
    <t>D</t>
  </si>
  <si>
    <t>Travel</t>
  </si>
  <si>
    <t>Full</t>
  </si>
  <si>
    <t>day1</t>
  </si>
  <si>
    <t>day2</t>
  </si>
  <si>
    <t>day3</t>
  </si>
  <si>
    <t>day4</t>
  </si>
  <si>
    <t>day5</t>
  </si>
  <si>
    <t>Incendental</t>
  </si>
  <si>
    <t>Attach conference agenda to the reimbursement.</t>
  </si>
  <si>
    <t>Select if (B)Breakfast, (L)Lunch or (D)Dinner is provided</t>
  </si>
  <si>
    <t>www.gsa.gov/portal/category/100120</t>
  </si>
  <si>
    <t>Except for the meals category, all receipts must be submitted with this form.</t>
  </si>
  <si>
    <t xml:space="preserve">Submit to Finance Office or School Bookkeeper after Department Head has approved. </t>
  </si>
  <si>
    <t>Bedford County Public Schools Travel Regulations.</t>
  </si>
  <si>
    <t>Link:</t>
  </si>
  <si>
    <t>Travel Regulations</t>
  </si>
  <si>
    <t>Day Of</t>
  </si>
  <si>
    <t xml:space="preserve">No </t>
  </si>
  <si>
    <t>If traveling outside the state, please use the Federal GSA Per Diem Rates.    Link:</t>
  </si>
  <si>
    <t>D.C.</t>
  </si>
  <si>
    <t xml:space="preserve">    B     L     D</t>
  </si>
  <si>
    <t xml:space="preserve">  B     L     D</t>
  </si>
  <si>
    <t xml:space="preserve">     B     L     D</t>
  </si>
  <si>
    <t>Department Head Signature or Principal Signature</t>
  </si>
  <si>
    <t>Day of Travel Incendental</t>
  </si>
  <si>
    <t>Select State Region</t>
  </si>
  <si>
    <t>Fuel Cost (Rental Miles)</t>
  </si>
  <si>
    <t>State Area</t>
  </si>
  <si>
    <t>All Rates</t>
  </si>
  <si>
    <t>Rate Per Mile $.67 (Mileage)</t>
  </si>
  <si>
    <t>If other available $.21 (mileage)</t>
  </si>
  <si>
    <t>FY 2024-25 VOUCHER FOR REIMBURSEMENT OF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</si>
</sst>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44" fontId="0" fillId="0" borderId="0" xfId="0" applyNumberFormat="1"/>
    <xf numFmtId="44" fontId="1" fillId="2" borderId="16" xfId="0" applyNumberFormat="1" applyFont="1" applyFill="1" applyBorder="1"/>
    <xf numFmtId="44" fontId="0" fillId="0" borderId="20" xfId="0" applyNumberFormat="1" applyBorder="1"/>
    <xf numFmtId="44" fontId="0" fillId="0" borderId="21" xfId="0" applyNumberFormat="1" applyBorder="1"/>
    <xf numFmtId="44" fontId="0" fillId="0" borderId="24" xfId="0" applyNumberFormat="1" applyBorder="1"/>
    <xf numFmtId="0" fontId="0" fillId="0" borderId="0" xfId="0" applyBorder="1" applyAlignment="1">
      <alignment horizontal="right"/>
    </xf>
    <xf numFmtId="44" fontId="0" fillId="0" borderId="25" xfId="0" applyNumberFormat="1" applyBorder="1"/>
    <xf numFmtId="0" fontId="1" fillId="0" borderId="0" xfId="0" applyFont="1" applyAlignment="1">
      <alignment horizontal="center"/>
    </xf>
    <xf numFmtId="0" fontId="0" fillId="3" borderId="2" xfId="0" applyFill="1" applyBorder="1" applyProtection="1">
      <protection locked="0"/>
    </xf>
    <xf numFmtId="14" fontId="0" fillId="3" borderId="5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Alignment="1" applyProtection="1">
      <alignment horizontal="center"/>
      <protection locked="0"/>
    </xf>
    <xf numFmtId="3" fontId="0" fillId="0" borderId="19" xfId="0" applyNumberFormat="1" applyBorder="1"/>
    <xf numFmtId="3" fontId="0" fillId="0" borderId="21" xfId="0" applyNumberFormat="1" applyBorder="1"/>
    <xf numFmtId="3" fontId="0" fillId="3" borderId="17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3" fontId="0" fillId="3" borderId="20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4" fontId="0" fillId="3" borderId="20" xfId="0" applyNumberFormat="1" applyFill="1" applyBorder="1" applyProtection="1">
      <protection locked="0"/>
    </xf>
    <xf numFmtId="44" fontId="0" fillId="3" borderId="1" xfId="0" applyNumberFormat="1" applyFill="1" applyBorder="1" applyProtection="1">
      <protection locked="0"/>
    </xf>
    <xf numFmtId="44" fontId="0" fillId="3" borderId="22" xfId="0" applyNumberFormat="1" applyFill="1" applyBorder="1" applyProtection="1">
      <protection locked="0"/>
    </xf>
    <xf numFmtId="44" fontId="0" fillId="3" borderId="2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Border="1"/>
    <xf numFmtId="7" fontId="0" fillId="0" borderId="0" xfId="0" applyNumberFormat="1"/>
    <xf numFmtId="0" fontId="1" fillId="0" borderId="0" xfId="0" applyFont="1"/>
    <xf numFmtId="0" fontId="0" fillId="0" borderId="27" xfId="0" applyBorder="1"/>
    <xf numFmtId="43" fontId="0" fillId="0" borderId="0" xfId="2" applyFont="1"/>
    <xf numFmtId="43" fontId="0" fillId="0" borderId="14" xfId="2" applyFont="1" applyBorder="1"/>
    <xf numFmtId="43" fontId="0" fillId="0" borderId="0" xfId="2" applyFont="1" applyBorder="1"/>
    <xf numFmtId="43" fontId="0" fillId="0" borderId="12" xfId="2" applyFont="1" applyBorder="1"/>
    <xf numFmtId="43" fontId="0" fillId="0" borderId="9" xfId="2" applyFont="1" applyBorder="1"/>
    <xf numFmtId="43" fontId="0" fillId="0" borderId="10" xfId="2" applyFont="1" applyBorder="1"/>
    <xf numFmtId="43" fontId="0" fillId="0" borderId="15" xfId="2" applyFont="1" applyBorder="1"/>
    <xf numFmtId="0" fontId="0" fillId="0" borderId="0" xfId="0" quotePrefix="1"/>
    <xf numFmtId="43" fontId="0" fillId="0" borderId="0" xfId="0" applyNumberFormat="1"/>
    <xf numFmtId="44" fontId="0" fillId="2" borderId="27" xfId="1" applyFont="1" applyFill="1" applyBorder="1"/>
    <xf numFmtId="0" fontId="0" fillId="0" borderId="0" xfId="0" applyFill="1"/>
    <xf numFmtId="43" fontId="0" fillId="2" borderId="0" xfId="2" applyFont="1" applyFill="1"/>
    <xf numFmtId="164" fontId="0" fillId="0" borderId="0" xfId="0" applyNumberFormat="1" applyFill="1"/>
    <xf numFmtId="0" fontId="0" fillId="0" borderId="0" xfId="0" applyNumberFormat="1"/>
    <xf numFmtId="43" fontId="0" fillId="0" borderId="14" xfId="2" applyFont="1" applyFill="1" applyBorder="1"/>
    <xf numFmtId="44" fontId="0" fillId="0" borderId="20" xfId="0" applyNumberFormat="1" applyFill="1" applyBorder="1" applyProtection="1"/>
    <xf numFmtId="44" fontId="0" fillId="0" borderId="1" xfId="0" applyNumberFormat="1" applyFill="1" applyBorder="1" applyProtection="1"/>
    <xf numFmtId="44" fontId="0" fillId="0" borderId="26" xfId="0" applyNumberFormat="1" applyFill="1" applyBorder="1" applyProtection="1"/>
    <xf numFmtId="44" fontId="0" fillId="0" borderId="28" xfId="0" applyNumberFormat="1" applyFill="1" applyBorder="1" applyProtection="1"/>
    <xf numFmtId="0" fontId="3" fillId="0" borderId="0" xfId="3" applyProtection="1">
      <protection locked="0"/>
    </xf>
    <xf numFmtId="0" fontId="3" fillId="0" borderId="0" xfId="3" applyBorder="1" applyProtection="1">
      <protection locked="0"/>
    </xf>
    <xf numFmtId="43" fontId="0" fillId="0" borderId="11" xfId="2" applyFont="1" applyFill="1" applyBorder="1"/>
    <xf numFmtId="43" fontId="0" fillId="0" borderId="12" xfId="2" applyFont="1" applyFill="1" applyBorder="1"/>
    <xf numFmtId="0" fontId="0" fillId="0" borderId="14" xfId="0" applyBorder="1" applyAlignment="1">
      <alignment horizontal="center"/>
    </xf>
    <xf numFmtId="44" fontId="0" fillId="0" borderId="15" xfId="0" applyNumberFormat="1" applyBorder="1"/>
    <xf numFmtId="44" fontId="0" fillId="0" borderId="27" xfId="0" applyNumberFormat="1" applyBorder="1"/>
    <xf numFmtId="44" fontId="0" fillId="0" borderId="29" xfId="0" applyNumberFormat="1" applyFill="1" applyBorder="1" applyProtection="1"/>
    <xf numFmtId="0" fontId="0" fillId="0" borderId="27" xfId="0" applyBorder="1" applyProtection="1"/>
    <xf numFmtId="0" fontId="0" fillId="0" borderId="0" xfId="0" applyBorder="1" applyProtection="1"/>
    <xf numFmtId="44" fontId="0" fillId="0" borderId="0" xfId="1" applyFont="1" applyFill="1" applyBorder="1"/>
    <xf numFmtId="43" fontId="0" fillId="2" borderId="11" xfId="2" applyFont="1" applyFill="1" applyBorder="1"/>
    <xf numFmtId="43" fontId="0" fillId="2" borderId="0" xfId="2" applyFont="1" applyFill="1" applyBorder="1"/>
    <xf numFmtId="43" fontId="0" fillId="2" borderId="12" xfId="2" applyFont="1" applyFill="1" applyBorder="1"/>
    <xf numFmtId="43" fontId="0" fillId="2" borderId="8" xfId="2" applyFont="1" applyFill="1" applyBorder="1"/>
    <xf numFmtId="43" fontId="0" fillId="2" borderId="9" xfId="2" applyFont="1" applyFill="1" applyBorder="1"/>
    <xf numFmtId="43" fontId="0" fillId="2" borderId="10" xfId="2" applyFont="1" applyFill="1" applyBorder="1"/>
    <xf numFmtId="43" fontId="0" fillId="2" borderId="13" xfId="2" applyFont="1" applyFill="1" applyBorder="1"/>
    <xf numFmtId="43" fontId="0" fillId="2" borderId="14" xfId="2" applyFont="1" applyFill="1" applyBorder="1"/>
    <xf numFmtId="43" fontId="0" fillId="2" borderId="15" xfId="2" applyFont="1" applyFill="1" applyBorder="1"/>
    <xf numFmtId="44" fontId="0" fillId="0" borderId="27" xfId="1" applyFont="1" applyFill="1" applyBorder="1"/>
    <xf numFmtId="43" fontId="0" fillId="0" borderId="0" xfId="2" applyFont="1" applyFill="1"/>
    <xf numFmtId="164" fontId="0" fillId="0" borderId="0" xfId="2" applyNumberFormat="1" applyFont="1" applyFill="1"/>
    <xf numFmtId="5" fontId="0" fillId="2" borderId="0" xfId="1" applyNumberFormat="1" applyFont="1" applyFill="1"/>
    <xf numFmtId="7" fontId="0" fillId="0" borderId="0" xfId="1" applyNumberFormat="1" applyFont="1" applyFill="1"/>
    <xf numFmtId="0" fontId="4" fillId="0" borderId="0" xfId="0" applyFont="1" applyBorder="1"/>
    <xf numFmtId="0" fontId="0" fillId="3" borderId="27" xfId="0" applyFill="1" applyBorder="1" applyProtection="1">
      <protection locked="0"/>
    </xf>
    <xf numFmtId="7" fontId="0" fillId="2" borderId="0" xfId="0" applyNumberFormat="1" applyFill="1"/>
    <xf numFmtId="7" fontId="0" fillId="0" borderId="0" xfId="2" applyNumberFormat="1" applyFont="1" applyFill="1"/>
    <xf numFmtId="7" fontId="0" fillId="0" borderId="0" xfId="2" applyNumberFormat="1" applyFont="1"/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chedules!$C$37" lockText="1" noThreeD="1"/>
</file>

<file path=xl/ctrlProps/ctrlProp10.xml><?xml version="1.0" encoding="utf-8"?>
<formControlPr xmlns="http://schemas.microsoft.com/office/spreadsheetml/2009/9/main" objectType="CheckBox" fmlaLink="Schedules!$C$48" lockText="1" noThreeD="1"/>
</file>

<file path=xl/ctrlProps/ctrlProp11.xml><?xml version="1.0" encoding="utf-8"?>
<formControlPr xmlns="http://schemas.microsoft.com/office/spreadsheetml/2009/9/main" objectType="CheckBox" fmlaLink="Schedules!$C$47" lockText="1" noThreeD="1"/>
</file>

<file path=xl/ctrlProps/ctrlProp12.xml><?xml version="1.0" encoding="utf-8"?>
<formControlPr xmlns="http://schemas.microsoft.com/office/spreadsheetml/2009/9/main" objectType="CheckBox" fmlaLink="Schedules!$C$46" lockText="1" noThreeD="1"/>
</file>

<file path=xl/ctrlProps/ctrlProp13.xml><?xml version="1.0" encoding="utf-8"?>
<formControlPr xmlns="http://schemas.microsoft.com/office/spreadsheetml/2009/9/main" objectType="CheckBox" fmlaLink="Schedules!$C$51" lockText="1" noThreeD="1"/>
</file>

<file path=xl/ctrlProps/ctrlProp14.xml><?xml version="1.0" encoding="utf-8"?>
<formControlPr xmlns="http://schemas.microsoft.com/office/spreadsheetml/2009/9/main" objectType="CheckBox" fmlaLink="Schedules!$C$50" lockText="1" noThreeD="1"/>
</file>

<file path=xl/ctrlProps/ctrlProp15.xml><?xml version="1.0" encoding="utf-8"?>
<formControlPr xmlns="http://schemas.microsoft.com/office/spreadsheetml/2009/9/main" objectType="CheckBox" fmlaLink="Schedules!$C$49" lockText="1" noThreeD="1"/>
</file>

<file path=xl/ctrlProps/ctrlProp16.xml><?xml version="1.0" encoding="utf-8"?>
<formControlPr xmlns="http://schemas.microsoft.com/office/spreadsheetml/2009/9/main" objectType="CheckBox" fmlaLink="Schedules!$C$54" lockText="1" noThreeD="1"/>
</file>

<file path=xl/ctrlProps/ctrlProp17.xml><?xml version="1.0" encoding="utf-8"?>
<formControlPr xmlns="http://schemas.microsoft.com/office/spreadsheetml/2009/9/main" objectType="CheckBox" fmlaLink="Schedules!$C$55" lockText="1" noThreeD="1"/>
</file>

<file path=xl/ctrlProps/ctrlProp18.xml><?xml version="1.0" encoding="utf-8"?>
<formControlPr xmlns="http://schemas.microsoft.com/office/spreadsheetml/2009/9/main" objectType="CheckBox" fmlaLink="Schedules!$C$56" lockText="1" noThreeD="1"/>
</file>

<file path=xl/ctrlProps/ctrlProp19.xml><?xml version="1.0" encoding="utf-8"?>
<formControlPr xmlns="http://schemas.microsoft.com/office/spreadsheetml/2009/9/main" objectType="CheckBox" fmlaLink="Schedules!$C$57" lockText="1" noThreeD="1"/>
</file>

<file path=xl/ctrlProps/ctrlProp2.xml><?xml version="1.0" encoding="utf-8"?>
<formControlPr xmlns="http://schemas.microsoft.com/office/spreadsheetml/2009/9/main" objectType="CheckBox" fmlaLink="Schedules!$C$38" lockText="1" noThreeD="1"/>
</file>

<file path=xl/ctrlProps/ctrlProp20.xml><?xml version="1.0" encoding="utf-8"?>
<formControlPr xmlns="http://schemas.microsoft.com/office/spreadsheetml/2009/9/main" objectType="CheckBox" fmlaLink="Schedules!$C$58" lockText="1" noThreeD="1"/>
</file>

<file path=xl/ctrlProps/ctrlProp21.xml><?xml version="1.0" encoding="utf-8"?>
<formControlPr xmlns="http://schemas.microsoft.com/office/spreadsheetml/2009/9/main" objectType="Drop" dropStyle="combo" dx="16" fmlaLink="Schedules!$A$2" fmlaRange="Schedules!$B$9:$B$22" noThreeD="1" sel="12" val="6"/>
</file>

<file path=xl/ctrlProps/ctrlProp22.xml><?xml version="1.0" encoding="utf-8"?>
<formControlPr xmlns="http://schemas.microsoft.com/office/spreadsheetml/2009/9/main" objectType="Drop" dropStyle="combo" dx="16" fmlaLink="Schedules!$A$3" fmlaRange="Schedules!$B$9:$B$22" noThreeD="1" sel="14" val="6"/>
</file>

<file path=xl/ctrlProps/ctrlProp23.xml><?xml version="1.0" encoding="utf-8"?>
<formControlPr xmlns="http://schemas.microsoft.com/office/spreadsheetml/2009/9/main" objectType="Drop" dropStyle="combo" dx="16" fmlaLink="Schedules!$A$5" fmlaRange="Schedules!$B$9:$B$22" noThreeD="1" sel="14" val="6"/>
</file>

<file path=xl/ctrlProps/ctrlProp24.xml><?xml version="1.0" encoding="utf-8"?>
<formControlPr xmlns="http://schemas.microsoft.com/office/spreadsheetml/2009/9/main" objectType="Drop" dropStyle="combo" dx="16" fmlaLink="Schedules!$A$4" fmlaRange="Schedules!$B$9:$B$22" noThreeD="1" sel="14" val="6"/>
</file>

<file path=xl/ctrlProps/ctrlProp25.xml><?xml version="1.0" encoding="utf-8"?>
<formControlPr xmlns="http://schemas.microsoft.com/office/spreadsheetml/2009/9/main" objectType="Drop" dropLines="14" dropStyle="combo" dx="16" fmlaLink="Schedules!$A$1" fmlaRange="Schedules!$B$9:$B$22" noThreeD="1" sel="12" val="0"/>
</file>

<file path=xl/ctrlProps/ctrlProp26.xml><?xml version="1.0" encoding="utf-8"?>
<formControlPr xmlns="http://schemas.microsoft.com/office/spreadsheetml/2009/9/main" objectType="Drop" dropLines="9" dropStyle="combo" dx="16" fmlaLink="Schedules!$I$1" fmlaRange="Schedules!$B$25:$B$32" noThreeD="1" sel="8" val="0"/>
</file>

<file path=xl/ctrlProps/ctrlProp27.xml><?xml version="1.0" encoding="utf-8"?>
<formControlPr xmlns="http://schemas.microsoft.com/office/spreadsheetml/2009/9/main" objectType="Drop" dropLines="9" dropStyle="combo" dx="16" fmlaLink="Schedules!$I$2" fmlaRange="Schedules!$B$25:$B$32" noThreeD="1" sel="8" val="0"/>
</file>

<file path=xl/ctrlProps/ctrlProp28.xml><?xml version="1.0" encoding="utf-8"?>
<formControlPr xmlns="http://schemas.microsoft.com/office/spreadsheetml/2009/9/main" objectType="Drop" dropLines="9" dropStyle="combo" dx="16" fmlaLink="Schedules!$I$3" fmlaRange="Schedules!$B$25:$B$32" noThreeD="1" sel="8" val="0"/>
</file>

<file path=xl/ctrlProps/ctrlProp29.xml><?xml version="1.0" encoding="utf-8"?>
<formControlPr xmlns="http://schemas.microsoft.com/office/spreadsheetml/2009/9/main" objectType="Drop" dropLines="9" dropStyle="combo" dx="16" fmlaLink="Schedules!$I$4" fmlaRange="Schedules!$B$25:$B$32" noThreeD="1" sel="8" val="0"/>
</file>

<file path=xl/ctrlProps/ctrlProp3.xml><?xml version="1.0" encoding="utf-8"?>
<formControlPr xmlns="http://schemas.microsoft.com/office/spreadsheetml/2009/9/main" objectType="CheckBox" fmlaLink="Schedules!$C$39" lockText="1" noThreeD="1"/>
</file>

<file path=xl/ctrlProps/ctrlProp30.xml><?xml version="1.0" encoding="utf-8"?>
<formControlPr xmlns="http://schemas.microsoft.com/office/spreadsheetml/2009/9/main" objectType="Drop" dropLines="9" dropStyle="combo" dx="16" fmlaLink="Schedules!$I$5" fmlaRange="Schedules!$B$25:$B$32" noThreeD="1" sel="8" val="0"/>
</file>

<file path=xl/ctrlProps/ctrlProp4.xml><?xml version="1.0" encoding="utf-8"?>
<formControlPr xmlns="http://schemas.microsoft.com/office/spreadsheetml/2009/9/main" objectType="CheckBox" fmlaLink="Schedules!$C$40" lockText="1" noThreeD="1"/>
</file>

<file path=xl/ctrlProps/ctrlProp5.xml><?xml version="1.0" encoding="utf-8"?>
<formControlPr xmlns="http://schemas.microsoft.com/office/spreadsheetml/2009/9/main" objectType="CheckBox" fmlaLink="Schedules!$C$41" lockText="1" noThreeD="1"/>
</file>

<file path=xl/ctrlProps/ctrlProp6.xml><?xml version="1.0" encoding="utf-8"?>
<formControlPr xmlns="http://schemas.microsoft.com/office/spreadsheetml/2009/9/main" objectType="CheckBox" fmlaLink="Schedules!$C$42" lockText="1" noThreeD="1"/>
</file>

<file path=xl/ctrlProps/ctrlProp7.xml><?xml version="1.0" encoding="utf-8"?>
<formControlPr xmlns="http://schemas.microsoft.com/office/spreadsheetml/2009/9/main" objectType="CheckBox" fmlaLink="Schedules!$C$44" lockText="1" noThreeD="1"/>
</file>

<file path=xl/ctrlProps/ctrlProp8.xml><?xml version="1.0" encoding="utf-8"?>
<formControlPr xmlns="http://schemas.microsoft.com/office/spreadsheetml/2009/9/main" objectType="CheckBox" fmlaLink="Schedules!$C$45" lockText="1" noThreeD="1"/>
</file>

<file path=xl/ctrlProps/ctrlProp9.xml><?xml version="1.0" encoding="utf-8"?>
<formControlPr xmlns="http://schemas.microsoft.com/office/spreadsheetml/2009/9/main" objectType="CheckBox" fmlaLink="Schedules!$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57150</xdr:rowOff>
        </xdr:from>
        <xdr:to>
          <xdr:col>3</xdr:col>
          <xdr:colOff>228600</xdr:colOff>
          <xdr:row>24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466725</xdr:colOff>
          <xdr:row>24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24</xdr:row>
          <xdr:rowOff>57150</xdr:rowOff>
        </xdr:from>
        <xdr:to>
          <xdr:col>3</xdr:col>
          <xdr:colOff>714375</xdr:colOff>
          <xdr:row>24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24</xdr:row>
          <xdr:rowOff>28575</xdr:rowOff>
        </xdr:from>
        <xdr:to>
          <xdr:col>4</xdr:col>
          <xdr:colOff>304800</xdr:colOff>
          <xdr:row>24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24</xdr:row>
          <xdr:rowOff>19050</xdr:rowOff>
        </xdr:from>
        <xdr:to>
          <xdr:col>4</xdr:col>
          <xdr:colOff>485775</xdr:colOff>
          <xdr:row>24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24</xdr:row>
          <xdr:rowOff>28575</xdr:rowOff>
        </xdr:from>
        <xdr:to>
          <xdr:col>4</xdr:col>
          <xdr:colOff>714375</xdr:colOff>
          <xdr:row>24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24</xdr:row>
          <xdr:rowOff>57150</xdr:rowOff>
        </xdr:from>
        <xdr:to>
          <xdr:col>5</xdr:col>
          <xdr:colOff>476250</xdr:colOff>
          <xdr:row>24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24</xdr:row>
          <xdr:rowOff>47625</xdr:rowOff>
        </xdr:from>
        <xdr:to>
          <xdr:col>5</xdr:col>
          <xdr:colOff>704850</xdr:colOff>
          <xdr:row>24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38100</xdr:rowOff>
        </xdr:from>
        <xdr:to>
          <xdr:col>5</xdr:col>
          <xdr:colOff>266700</xdr:colOff>
          <xdr:row>24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24</xdr:row>
          <xdr:rowOff>47625</xdr:rowOff>
        </xdr:from>
        <xdr:to>
          <xdr:col>6</xdr:col>
          <xdr:colOff>742950</xdr:colOff>
          <xdr:row>24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24</xdr:row>
          <xdr:rowOff>38100</xdr:rowOff>
        </xdr:from>
        <xdr:to>
          <xdr:col>6</xdr:col>
          <xdr:colOff>495300</xdr:colOff>
          <xdr:row>24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24</xdr:row>
          <xdr:rowOff>19050</xdr:rowOff>
        </xdr:from>
        <xdr:to>
          <xdr:col>6</xdr:col>
          <xdr:colOff>352425</xdr:colOff>
          <xdr:row>24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24</xdr:row>
          <xdr:rowOff>28575</xdr:rowOff>
        </xdr:from>
        <xdr:to>
          <xdr:col>7</xdr:col>
          <xdr:colOff>800100</xdr:colOff>
          <xdr:row>24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24</xdr:row>
          <xdr:rowOff>38100</xdr:rowOff>
        </xdr:from>
        <xdr:to>
          <xdr:col>7</xdr:col>
          <xdr:colOff>504825</xdr:colOff>
          <xdr:row>24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38100</xdr:rowOff>
        </xdr:from>
        <xdr:to>
          <xdr:col>7</xdr:col>
          <xdr:colOff>304800</xdr:colOff>
          <xdr:row>24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23</xdr:row>
          <xdr:rowOff>19050</xdr:rowOff>
        </xdr:from>
        <xdr:to>
          <xdr:col>3</xdr:col>
          <xdr:colOff>457200</xdr:colOff>
          <xdr:row>23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23</xdr:row>
          <xdr:rowOff>9525</xdr:rowOff>
        </xdr:from>
        <xdr:to>
          <xdr:col>4</xdr:col>
          <xdr:colOff>495300</xdr:colOff>
          <xdr:row>23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23</xdr:row>
          <xdr:rowOff>9525</xdr:rowOff>
        </xdr:from>
        <xdr:to>
          <xdr:col>5</xdr:col>
          <xdr:colOff>476250</xdr:colOff>
          <xdr:row>23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23</xdr:row>
          <xdr:rowOff>9525</xdr:rowOff>
        </xdr:from>
        <xdr:to>
          <xdr:col>6</xdr:col>
          <xdr:colOff>495300</xdr:colOff>
          <xdr:row>23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23</xdr:row>
          <xdr:rowOff>9525</xdr:rowOff>
        </xdr:from>
        <xdr:to>
          <xdr:col>7</xdr:col>
          <xdr:colOff>514350</xdr:colOff>
          <xdr:row>23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9525</xdr:rowOff>
        </xdr:from>
        <xdr:to>
          <xdr:col>4</xdr:col>
          <xdr:colOff>857250</xdr:colOff>
          <xdr:row>21</xdr:row>
          <xdr:rowOff>171450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0</xdr:rowOff>
        </xdr:from>
        <xdr:to>
          <xdr:col>6</xdr:col>
          <xdr:colOff>0</xdr:colOff>
          <xdr:row>21</xdr:row>
          <xdr:rowOff>171450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0</xdr:rowOff>
        </xdr:from>
        <xdr:to>
          <xdr:col>7</xdr:col>
          <xdr:colOff>847725</xdr:colOff>
          <xdr:row>21</xdr:row>
          <xdr:rowOff>171450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0</xdr:rowOff>
        </xdr:from>
        <xdr:to>
          <xdr:col>6</xdr:col>
          <xdr:colOff>857250</xdr:colOff>
          <xdr:row>21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19050</xdr:rowOff>
        </xdr:from>
        <xdr:to>
          <xdr:col>3</xdr:col>
          <xdr:colOff>838200</xdr:colOff>
          <xdr:row>22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19050</xdr:rowOff>
        </xdr:from>
        <xdr:to>
          <xdr:col>3</xdr:col>
          <xdr:colOff>838200</xdr:colOff>
          <xdr:row>23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19050</xdr:rowOff>
        </xdr:from>
        <xdr:to>
          <xdr:col>4</xdr:col>
          <xdr:colOff>838200</xdr:colOff>
          <xdr:row>23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19050</xdr:rowOff>
        </xdr:from>
        <xdr:to>
          <xdr:col>5</xdr:col>
          <xdr:colOff>838200</xdr:colOff>
          <xdr:row>23</xdr:row>
          <xdr:rowOff>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6</xdr:col>
          <xdr:colOff>838200</xdr:colOff>
          <xdr:row>23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19050</xdr:rowOff>
        </xdr:from>
        <xdr:to>
          <xdr:col>7</xdr:col>
          <xdr:colOff>838200</xdr:colOff>
          <xdr:row>23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s://go.boarddocs.com/vsba/bcsbva/Board.nsf/Public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gsa.gov/portal/category/100120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0"/>
  <sheetViews>
    <sheetView tabSelected="1" topLeftCell="A37" zoomScaleNormal="100" workbookViewId="0">
      <selection activeCell="E50" sqref="E50"/>
    </sheetView>
  </sheetViews>
  <sheetFormatPr defaultRowHeight="15" x14ac:dyDescent="0.25"/>
  <cols>
    <col min="1" max="1" width="5.42578125" customWidth="1"/>
    <col min="2" max="2" width="20.42578125" customWidth="1"/>
    <col min="3" max="3" width="34.140625" customWidth="1"/>
    <col min="4" max="4" width="12.7109375" customWidth="1"/>
    <col min="5" max="5" width="13.28515625" customWidth="1"/>
    <col min="6" max="6" width="12.7109375" customWidth="1"/>
    <col min="7" max="7" width="13.140625" customWidth="1"/>
    <col min="8" max="8" width="13.85546875" customWidth="1"/>
    <col min="9" max="9" width="11.28515625" customWidth="1"/>
    <col min="10" max="10" width="10.140625" bestFit="1" customWidth="1"/>
  </cols>
  <sheetData>
    <row r="1" spans="1:9" x14ac:dyDescent="0.25">
      <c r="A1" s="27"/>
      <c r="B1" s="27"/>
      <c r="C1" s="27"/>
      <c r="D1" s="27" t="s">
        <v>0</v>
      </c>
      <c r="E1" s="27"/>
      <c r="F1" s="27"/>
      <c r="G1" s="27"/>
      <c r="H1" s="27"/>
      <c r="I1" s="27"/>
    </row>
    <row r="2" spans="1:9" x14ac:dyDescent="0.25">
      <c r="A2" s="27"/>
      <c r="B2" s="27"/>
      <c r="C2" s="27"/>
      <c r="D2" s="27" t="s">
        <v>91</v>
      </c>
      <c r="E2" s="27"/>
      <c r="F2" s="27"/>
      <c r="G2" s="27"/>
      <c r="H2" s="27"/>
      <c r="I2" s="27"/>
    </row>
    <row r="3" spans="1:9" ht="15.75" thickBot="1" x14ac:dyDescent="0.3"/>
    <row r="4" spans="1:9" ht="15.75" thickBot="1" x14ac:dyDescent="0.3">
      <c r="A4" s="13" t="s">
        <v>1</v>
      </c>
      <c r="B4" s="14" t="s">
        <v>2</v>
      </c>
      <c r="C4" s="5"/>
      <c r="D4" s="28"/>
      <c r="E4" s="41"/>
      <c r="F4" s="41"/>
      <c r="G4" s="42"/>
    </row>
    <row r="5" spans="1:9" ht="15.75" thickBot="1" x14ac:dyDescent="0.3">
      <c r="A5" s="15"/>
      <c r="B5" s="16" t="s">
        <v>3</v>
      </c>
      <c r="C5" s="8"/>
      <c r="D5" s="28"/>
      <c r="E5" s="41"/>
      <c r="F5" s="41"/>
      <c r="G5" s="42"/>
    </row>
    <row r="6" spans="1:9" ht="15.75" thickBot="1" x14ac:dyDescent="0.3">
      <c r="A6" s="17"/>
      <c r="B6" s="18" t="s">
        <v>4</v>
      </c>
      <c r="C6" s="11"/>
      <c r="D6" s="28"/>
      <c r="E6" s="41"/>
      <c r="F6" s="41"/>
      <c r="G6" s="42"/>
    </row>
    <row r="7" spans="1:9" ht="15.75" thickBot="1" x14ac:dyDescent="0.3"/>
    <row r="8" spans="1:9" ht="15.75" thickBot="1" x14ac:dyDescent="0.3">
      <c r="A8" s="12" t="s">
        <v>23</v>
      </c>
      <c r="B8" s="1"/>
      <c r="C8" s="2"/>
      <c r="D8" s="29"/>
      <c r="E8" s="30"/>
      <c r="F8" s="30"/>
      <c r="G8" s="30"/>
      <c r="H8" s="30"/>
      <c r="I8" s="19" t="s">
        <v>12</v>
      </c>
    </row>
    <row r="9" spans="1:9" x14ac:dyDescent="0.25">
      <c r="A9" s="13" t="s">
        <v>6</v>
      </c>
      <c r="B9" s="4"/>
      <c r="C9" s="4"/>
      <c r="D9" s="4"/>
      <c r="E9" s="4"/>
      <c r="F9" s="4"/>
      <c r="G9" s="4"/>
      <c r="H9" s="4"/>
      <c r="I9" s="5"/>
    </row>
    <row r="10" spans="1:9" ht="15.75" thickBot="1" x14ac:dyDescent="0.3">
      <c r="A10" s="6"/>
      <c r="B10" s="7" t="s">
        <v>7</v>
      </c>
      <c r="C10" s="7"/>
      <c r="D10" s="102" t="b">
        <f>ISBLANK(D12)</f>
        <v>1</v>
      </c>
      <c r="E10" s="102" t="b">
        <f t="shared" ref="E10:H10" si="0">ISBLANK(E12)</f>
        <v>1</v>
      </c>
      <c r="F10" s="102" t="b">
        <f t="shared" si="0"/>
        <v>1</v>
      </c>
      <c r="G10" s="102" t="b">
        <f t="shared" si="0"/>
        <v>1</v>
      </c>
      <c r="H10" s="102" t="b">
        <f t="shared" si="0"/>
        <v>1</v>
      </c>
      <c r="I10" s="8"/>
    </row>
    <row r="11" spans="1:9" x14ac:dyDescent="0.25">
      <c r="A11" s="6"/>
      <c r="B11" s="7"/>
      <c r="C11" s="7" t="s">
        <v>89</v>
      </c>
      <c r="D11" s="33"/>
      <c r="E11" s="34"/>
      <c r="F11" s="34"/>
      <c r="G11" s="34"/>
      <c r="H11" s="34"/>
      <c r="I11" s="31">
        <f>SUM(D11:H11)</f>
        <v>0</v>
      </c>
    </row>
    <row r="12" spans="1:9" x14ac:dyDescent="0.25">
      <c r="A12" s="6"/>
      <c r="B12" s="7"/>
      <c r="C12" s="7" t="s">
        <v>90</v>
      </c>
      <c r="D12" s="35"/>
      <c r="E12" s="36"/>
      <c r="F12" s="36"/>
      <c r="G12" s="36"/>
      <c r="H12" s="36"/>
      <c r="I12" s="32">
        <f>SUM(D12:H12)</f>
        <v>0</v>
      </c>
    </row>
    <row r="13" spans="1:9" ht="15.75" thickBot="1" x14ac:dyDescent="0.3">
      <c r="A13" s="6"/>
      <c r="B13" s="7"/>
      <c r="C13" s="7" t="s">
        <v>24</v>
      </c>
      <c r="D13" s="22">
        <f>IF(D10=TRUE,D11*0.67,D12*0.21)</f>
        <v>0</v>
      </c>
      <c r="E13" s="22">
        <f t="shared" ref="E13:H13" si="1">IF(E10=TRUE,E11*0.67,E12*0.21)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>SUM(D13:H13)</f>
        <v>0</v>
      </c>
    </row>
    <row r="14" spans="1:9" ht="15.75" thickBot="1" x14ac:dyDescent="0.3">
      <c r="A14" s="6"/>
      <c r="B14" s="7" t="s">
        <v>86</v>
      </c>
      <c r="C14" s="103"/>
      <c r="D14" s="37"/>
      <c r="E14" s="38"/>
      <c r="F14" s="38"/>
      <c r="G14" s="38"/>
      <c r="H14" s="38"/>
      <c r="I14" s="23">
        <f>SUM(D14:H14)</f>
        <v>0</v>
      </c>
    </row>
    <row r="15" spans="1:9" x14ac:dyDescent="0.25">
      <c r="A15" s="6"/>
      <c r="B15" s="7" t="s">
        <v>8</v>
      </c>
      <c r="C15" s="7"/>
      <c r="D15" s="37"/>
      <c r="E15" s="38"/>
      <c r="F15" s="38"/>
      <c r="G15" s="38"/>
      <c r="H15" s="38"/>
      <c r="I15" s="23">
        <f t="shared" ref="I15:I27" si="2">SUM(D15:H15)</f>
        <v>0</v>
      </c>
    </row>
    <row r="16" spans="1:9" x14ac:dyDescent="0.25">
      <c r="A16" s="6"/>
      <c r="B16" s="7" t="s">
        <v>9</v>
      </c>
      <c r="C16" s="7"/>
      <c r="D16" s="37"/>
      <c r="E16" s="38"/>
      <c r="F16" s="38"/>
      <c r="G16" s="38"/>
      <c r="H16" s="38"/>
      <c r="I16" s="23">
        <f t="shared" si="2"/>
        <v>0</v>
      </c>
    </row>
    <row r="17" spans="1:10" x14ac:dyDescent="0.25">
      <c r="A17" s="6"/>
      <c r="B17" s="7" t="s">
        <v>10</v>
      </c>
      <c r="C17" s="7"/>
      <c r="D17" s="37"/>
      <c r="E17" s="38"/>
      <c r="F17" s="38"/>
      <c r="G17" s="38"/>
      <c r="H17" s="38"/>
      <c r="I17" s="23">
        <f t="shared" si="2"/>
        <v>0</v>
      </c>
    </row>
    <row r="18" spans="1:10" x14ac:dyDescent="0.25">
      <c r="A18" s="6"/>
      <c r="B18" s="7" t="s">
        <v>11</v>
      </c>
      <c r="C18" s="7"/>
      <c r="D18" s="37"/>
      <c r="E18" s="38"/>
      <c r="F18" s="38"/>
      <c r="G18" s="38"/>
      <c r="H18" s="38"/>
      <c r="I18" s="23">
        <f t="shared" si="2"/>
        <v>0</v>
      </c>
    </row>
    <row r="19" spans="1:10" x14ac:dyDescent="0.25">
      <c r="A19" s="15" t="s">
        <v>13</v>
      </c>
      <c r="B19" s="7"/>
      <c r="C19" s="7"/>
      <c r="D19" s="37"/>
      <c r="E19" s="38"/>
      <c r="F19" s="38"/>
      <c r="G19" s="38"/>
      <c r="H19" s="38"/>
      <c r="I19" s="23">
        <f t="shared" si="2"/>
        <v>0</v>
      </c>
    </row>
    <row r="20" spans="1:10" x14ac:dyDescent="0.25">
      <c r="A20" s="15" t="s">
        <v>14</v>
      </c>
      <c r="B20" s="7"/>
      <c r="C20" s="7"/>
      <c r="D20" s="37"/>
      <c r="E20" s="38"/>
      <c r="F20" s="38"/>
      <c r="G20" s="38"/>
      <c r="H20" s="38"/>
      <c r="I20" s="23">
        <f t="shared" si="2"/>
        <v>0</v>
      </c>
    </row>
    <row r="21" spans="1:10" x14ac:dyDescent="0.25">
      <c r="A21" s="15" t="s">
        <v>15</v>
      </c>
      <c r="B21" s="7"/>
      <c r="C21" s="7"/>
      <c r="D21" s="73"/>
      <c r="E21" s="74"/>
      <c r="F21" s="74"/>
      <c r="G21" s="74"/>
      <c r="H21" s="74"/>
      <c r="I21" s="23"/>
    </row>
    <row r="22" spans="1:10" ht="15.75" thickBot="1" x14ac:dyDescent="0.3">
      <c r="A22" s="6"/>
      <c r="B22" s="7" t="s">
        <v>85</v>
      </c>
      <c r="C22" s="7"/>
      <c r="D22" s="73"/>
      <c r="E22" s="74"/>
      <c r="F22" s="74"/>
      <c r="G22" s="74"/>
      <c r="H22" s="74"/>
      <c r="I22" s="23"/>
    </row>
    <row r="23" spans="1:10" ht="15.75" thickBot="1" x14ac:dyDescent="0.3">
      <c r="A23" s="6"/>
      <c r="B23" s="8" t="s">
        <v>43</v>
      </c>
      <c r="C23" s="28"/>
      <c r="D23" s="73"/>
      <c r="E23" s="74"/>
      <c r="F23" s="74"/>
      <c r="G23" s="74"/>
      <c r="H23" s="74"/>
      <c r="I23" s="23"/>
    </row>
    <row r="24" spans="1:10" x14ac:dyDescent="0.25">
      <c r="A24" s="6"/>
      <c r="B24" s="7" t="s">
        <v>40</v>
      </c>
      <c r="C24" s="7"/>
      <c r="D24" s="75"/>
      <c r="E24" s="74"/>
      <c r="F24" s="74"/>
      <c r="G24" s="74"/>
      <c r="H24" s="74"/>
      <c r="I24" s="23"/>
    </row>
    <row r="25" spans="1:10" ht="29.25" customHeight="1" x14ac:dyDescent="0.25">
      <c r="A25" s="6"/>
      <c r="B25" s="7" t="s">
        <v>69</v>
      </c>
      <c r="C25" s="7"/>
      <c r="D25" s="84" t="s">
        <v>81</v>
      </c>
      <c r="E25" s="74" t="s">
        <v>80</v>
      </c>
      <c r="F25" s="74" t="s">
        <v>80</v>
      </c>
      <c r="G25" s="74" t="s">
        <v>80</v>
      </c>
      <c r="H25" s="74" t="s">
        <v>82</v>
      </c>
      <c r="I25" s="23"/>
    </row>
    <row r="26" spans="1:10" x14ac:dyDescent="0.25">
      <c r="A26" s="6"/>
      <c r="B26" s="7" t="s">
        <v>41</v>
      </c>
      <c r="C26" s="7"/>
      <c r="D26" s="76">
        <f>+Schedules!C66</f>
        <v>0</v>
      </c>
      <c r="E26" s="74">
        <f>+Schedules!C72</f>
        <v>0</v>
      </c>
      <c r="F26" s="74">
        <f>+Schedules!C78</f>
        <v>0</v>
      </c>
      <c r="G26" s="74">
        <f>+Schedules!C84</f>
        <v>0</v>
      </c>
      <c r="H26" s="74">
        <f>+Schedules!C91</f>
        <v>0</v>
      </c>
      <c r="I26" s="23">
        <f t="shared" si="2"/>
        <v>0</v>
      </c>
    </row>
    <row r="27" spans="1:10" ht="15.75" thickBot="1" x14ac:dyDescent="0.3">
      <c r="A27" s="15" t="s">
        <v>19</v>
      </c>
      <c r="B27" s="7"/>
      <c r="C27" s="7"/>
      <c r="D27" s="39"/>
      <c r="E27" s="40"/>
      <c r="F27" s="40"/>
      <c r="G27" s="40"/>
      <c r="H27" s="40"/>
      <c r="I27" s="24">
        <f t="shared" si="2"/>
        <v>0</v>
      </c>
    </row>
    <row r="28" spans="1:10" ht="15.75" thickBot="1" x14ac:dyDescent="0.3">
      <c r="A28" s="15" t="s">
        <v>16</v>
      </c>
      <c r="B28" s="7"/>
      <c r="C28" s="7"/>
      <c r="D28" s="26">
        <f>+D13+D14+D15+D16+D17+D18+D19+D20+D26+D27</f>
        <v>0</v>
      </c>
      <c r="E28" s="26">
        <f>+E13+E14+E15+E16+E17+E18+E19+E20+E26+E27</f>
        <v>0</v>
      </c>
      <c r="F28" s="26">
        <f>+F13+F14+F15+F16+F17+F18+F19+F20+F26+F27</f>
        <v>0</v>
      </c>
      <c r="G28" s="26">
        <f>+G13+G14+G15+G16+G17+G18+G19+G20+G26+G27</f>
        <v>0</v>
      </c>
      <c r="H28" s="83">
        <f>+H13+H14+H15+H16+H17+H18+H19+H20+H26+H27</f>
        <v>0</v>
      </c>
      <c r="I28" s="82"/>
      <c r="J28" s="20"/>
    </row>
    <row r="29" spans="1:10" ht="15.75" thickBot="1" x14ac:dyDescent="0.3">
      <c r="A29" s="9"/>
      <c r="B29" s="18" t="s">
        <v>12</v>
      </c>
      <c r="C29" s="10"/>
      <c r="D29" s="10"/>
      <c r="E29" s="10"/>
      <c r="F29" s="10"/>
      <c r="G29" s="10"/>
      <c r="H29" s="10"/>
      <c r="I29" s="21">
        <f>+I13+I14+I15+I16+I17+I18+I19+I20+I26+I27</f>
        <v>0</v>
      </c>
    </row>
    <row r="30" spans="1:10" ht="15.75" thickBot="1" x14ac:dyDescent="0.3">
      <c r="A30" s="3"/>
      <c r="B30" s="4"/>
      <c r="C30" s="4"/>
      <c r="D30" s="4"/>
      <c r="E30" s="4"/>
      <c r="F30" s="4"/>
      <c r="G30" s="4"/>
      <c r="H30" s="4"/>
      <c r="I30" s="5"/>
    </row>
    <row r="31" spans="1:10" ht="25.5" customHeight="1" thickBot="1" x14ac:dyDescent="0.3">
      <c r="A31" s="15" t="s">
        <v>21</v>
      </c>
      <c r="B31" s="7"/>
      <c r="C31" s="7"/>
      <c r="D31" s="43"/>
      <c r="E31" s="44"/>
      <c r="F31" s="45"/>
      <c r="G31" s="7"/>
      <c r="H31" s="7"/>
      <c r="I31" s="8"/>
    </row>
    <row r="32" spans="1:10" ht="21" customHeight="1" x14ac:dyDescent="0.25">
      <c r="A32" s="15" t="s">
        <v>17</v>
      </c>
      <c r="B32" s="7"/>
      <c r="C32" s="7"/>
      <c r="D32" s="43"/>
      <c r="E32" s="44"/>
      <c r="F32" s="44"/>
      <c r="G32" s="44"/>
      <c r="H32" s="44"/>
      <c r="I32" s="45"/>
    </row>
    <row r="33" spans="1:9" x14ac:dyDescent="0.25">
      <c r="A33" s="6"/>
      <c r="B33" s="7"/>
      <c r="C33" s="7"/>
      <c r="D33" s="46"/>
      <c r="E33" s="47"/>
      <c r="F33" s="47"/>
      <c r="G33" s="47"/>
      <c r="H33" s="47"/>
      <c r="I33" s="48"/>
    </row>
    <row r="34" spans="1:9" ht="15.75" thickBot="1" x14ac:dyDescent="0.3">
      <c r="A34" s="6"/>
      <c r="B34" s="7"/>
      <c r="C34" s="7"/>
      <c r="D34" s="49"/>
      <c r="E34" s="50"/>
      <c r="F34" s="50"/>
      <c r="G34" s="50"/>
      <c r="H34" s="50"/>
      <c r="I34" s="51"/>
    </row>
    <row r="35" spans="1:9" x14ac:dyDescent="0.25">
      <c r="A35" s="15" t="s">
        <v>18</v>
      </c>
      <c r="B35" s="7"/>
      <c r="C35" s="7"/>
      <c r="D35" s="43"/>
      <c r="E35" s="44"/>
      <c r="F35" s="44"/>
      <c r="G35" s="44"/>
      <c r="H35" s="44"/>
      <c r="I35" s="45"/>
    </row>
    <row r="36" spans="1:9" x14ac:dyDescent="0.25">
      <c r="A36" s="6"/>
      <c r="B36" s="7"/>
      <c r="C36" s="7"/>
      <c r="D36" s="46"/>
      <c r="E36" s="47"/>
      <c r="F36" s="47"/>
      <c r="G36" s="47"/>
      <c r="H36" s="47"/>
      <c r="I36" s="48"/>
    </row>
    <row r="37" spans="1:9" x14ac:dyDescent="0.25">
      <c r="A37" s="6"/>
      <c r="B37" s="7"/>
      <c r="C37" s="7"/>
      <c r="D37" s="46"/>
      <c r="E37" s="47"/>
      <c r="F37" s="47"/>
      <c r="G37" s="47"/>
      <c r="H37" s="47"/>
      <c r="I37" s="48"/>
    </row>
    <row r="38" spans="1:9" ht="15.75" thickBot="1" x14ac:dyDescent="0.3">
      <c r="A38" s="6"/>
      <c r="B38" s="7"/>
      <c r="C38" s="7"/>
      <c r="D38" s="49"/>
      <c r="E38" s="50"/>
      <c r="F38" s="50"/>
      <c r="G38" s="50"/>
      <c r="H38" s="50"/>
      <c r="I38" s="51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ht="15.75" thickBot="1" x14ac:dyDescent="0.3">
      <c r="A40" s="15" t="s">
        <v>20</v>
      </c>
      <c r="B40" s="7"/>
      <c r="C40" s="7"/>
      <c r="D40" s="10"/>
      <c r="E40" s="10"/>
      <c r="F40" s="10"/>
      <c r="G40" s="25" t="s">
        <v>5</v>
      </c>
      <c r="H40" s="50"/>
      <c r="I40" s="51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ht="15.75" thickBot="1" x14ac:dyDescent="0.3">
      <c r="A42" s="15" t="s">
        <v>83</v>
      </c>
      <c r="B42" s="7"/>
      <c r="C42" s="7"/>
      <c r="D42" s="10"/>
      <c r="E42" s="10"/>
      <c r="F42" s="10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ht="15.75" thickBot="1" x14ac:dyDescent="0.3">
      <c r="A44" s="15" t="s">
        <v>22</v>
      </c>
      <c r="B44" s="7"/>
      <c r="C44" s="7"/>
      <c r="D44" s="10"/>
      <c r="E44" s="10"/>
      <c r="F44" s="10"/>
      <c r="G44" s="7"/>
      <c r="H44" s="7"/>
      <c r="I44" s="8"/>
    </row>
    <row r="45" spans="1:9" ht="15.75" thickBot="1" x14ac:dyDescent="0.3">
      <c r="A45" s="9"/>
      <c r="B45" s="10"/>
      <c r="C45" s="10"/>
      <c r="D45" s="10"/>
      <c r="E45" s="10"/>
      <c r="F45" s="10"/>
      <c r="G45" s="10"/>
      <c r="H45" s="10"/>
      <c r="I45" s="11"/>
    </row>
    <row r="46" spans="1:9" x14ac:dyDescent="0.25">
      <c r="A46" s="7" t="s">
        <v>72</v>
      </c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 t="s">
        <v>71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54" t="s">
        <v>78</v>
      </c>
      <c r="B48" s="7"/>
      <c r="C48" s="7"/>
      <c r="D48" s="7"/>
      <c r="E48" s="78" t="s">
        <v>70</v>
      </c>
      <c r="G48" s="7"/>
      <c r="H48" s="7"/>
      <c r="I48" s="7"/>
    </row>
    <row r="49" spans="1:6" x14ac:dyDescent="0.25">
      <c r="A49" s="54" t="s">
        <v>68</v>
      </c>
      <c r="D49" s="7"/>
    </row>
    <row r="50" spans="1:6" x14ac:dyDescent="0.25">
      <c r="A50" s="54" t="s">
        <v>73</v>
      </c>
      <c r="D50" s="52" t="s">
        <v>74</v>
      </c>
      <c r="E50" s="77" t="s">
        <v>75</v>
      </c>
      <c r="F50" s="65"/>
    </row>
  </sheetData>
  <sheetProtection selectLockedCells="1"/>
  <hyperlinks>
    <hyperlink ref="E48" r:id="rId1" xr:uid="{00000000-0004-0000-0000-000000000000}"/>
    <hyperlink ref="E50" r:id="rId2" xr:uid="{00000000-0004-0000-0000-000001000000}"/>
  </hyperlinks>
  <pageMargins left="0.25" right="0.25" top="0.25" bottom="0.25" header="0.3" footer="0.3"/>
  <pageSetup scale="74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24</xdr:row>
                    <xdr:rowOff>57150</xdr:rowOff>
                  </from>
                  <to>
                    <xdr:col>3</xdr:col>
                    <xdr:colOff>228600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466725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24</xdr:row>
                    <xdr:rowOff>57150</xdr:rowOff>
                  </from>
                  <to>
                    <xdr:col>3</xdr:col>
                    <xdr:colOff>714375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24</xdr:row>
                    <xdr:rowOff>28575</xdr:rowOff>
                  </from>
                  <to>
                    <xdr:col>4</xdr:col>
                    <xdr:colOff>304800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4</xdr:col>
                    <xdr:colOff>323850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4</xdr:col>
                    <xdr:colOff>552450</xdr:colOff>
                    <xdr:row>24</xdr:row>
                    <xdr:rowOff>28575</xdr:rowOff>
                  </from>
                  <to>
                    <xdr:col>4</xdr:col>
                    <xdr:colOff>714375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5</xdr:col>
                    <xdr:colOff>314325</xdr:colOff>
                    <xdr:row>24</xdr:row>
                    <xdr:rowOff>57150</xdr:rowOff>
                  </from>
                  <to>
                    <xdr:col>5</xdr:col>
                    <xdr:colOff>476250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5</xdr:col>
                    <xdr:colOff>542925</xdr:colOff>
                    <xdr:row>24</xdr:row>
                    <xdr:rowOff>47625</xdr:rowOff>
                  </from>
                  <to>
                    <xdr:col>5</xdr:col>
                    <xdr:colOff>704850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38100</xdr:rowOff>
                  </from>
                  <to>
                    <xdr:col>5</xdr:col>
                    <xdr:colOff>266700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6</xdr:col>
                    <xdr:colOff>552450</xdr:colOff>
                    <xdr:row>24</xdr:row>
                    <xdr:rowOff>47625</xdr:rowOff>
                  </from>
                  <to>
                    <xdr:col>6</xdr:col>
                    <xdr:colOff>742950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6</xdr:col>
                    <xdr:colOff>323850</xdr:colOff>
                    <xdr:row>24</xdr:row>
                    <xdr:rowOff>38100</xdr:rowOff>
                  </from>
                  <to>
                    <xdr:col>6</xdr:col>
                    <xdr:colOff>495300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locked="0" defaultSize="0" autoFill="0" autoLine="0" autoPict="0">
                <anchor moveWithCells="1">
                  <from>
                    <xdr:col>6</xdr:col>
                    <xdr:colOff>114300</xdr:colOff>
                    <xdr:row>24</xdr:row>
                    <xdr:rowOff>19050</xdr:rowOff>
                  </from>
                  <to>
                    <xdr:col>6</xdr:col>
                    <xdr:colOff>352425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locked="0" defaultSize="0" autoFill="0" autoLine="0" autoPict="0">
                <anchor moveWithCells="1">
                  <from>
                    <xdr:col>7</xdr:col>
                    <xdr:colOff>590550</xdr:colOff>
                    <xdr:row>24</xdr:row>
                    <xdr:rowOff>28575</xdr:rowOff>
                  </from>
                  <to>
                    <xdr:col>7</xdr:col>
                    <xdr:colOff>800100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locked="0" defaultSize="0" autoFill="0" autoLine="0" autoPict="0">
                <anchor moveWithCells="1">
                  <from>
                    <xdr:col>7</xdr:col>
                    <xdr:colOff>342900</xdr:colOff>
                    <xdr:row>24</xdr:row>
                    <xdr:rowOff>38100</xdr:rowOff>
                  </from>
                  <to>
                    <xdr:col>7</xdr:col>
                    <xdr:colOff>504825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locked="0"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38100</xdr:rowOff>
                  </from>
                  <to>
                    <xdr:col>7</xdr:col>
                    <xdr:colOff>304800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locked="0" defaultSize="0" autoFill="0" autoLine="0" autoPict="0">
                <anchor moveWithCells="1">
                  <from>
                    <xdr:col>3</xdr:col>
                    <xdr:colOff>295275</xdr:colOff>
                    <xdr:row>23</xdr:row>
                    <xdr:rowOff>19050</xdr:rowOff>
                  </from>
                  <to>
                    <xdr:col>3</xdr:col>
                    <xdr:colOff>457200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locked="0" defaultSize="0" autoFill="0" autoLine="0" autoPict="0">
                <anchor moveWithCells="1">
                  <from>
                    <xdr:col>4</xdr:col>
                    <xdr:colOff>333375</xdr:colOff>
                    <xdr:row>23</xdr:row>
                    <xdr:rowOff>9525</xdr:rowOff>
                  </from>
                  <to>
                    <xdr:col>4</xdr:col>
                    <xdr:colOff>495300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locked="0" defaultSize="0" autoFill="0" autoLine="0" autoPict="0">
                <anchor moveWithCells="1">
                  <from>
                    <xdr:col>5</xdr:col>
                    <xdr:colOff>314325</xdr:colOff>
                    <xdr:row>23</xdr:row>
                    <xdr:rowOff>9525</xdr:rowOff>
                  </from>
                  <to>
                    <xdr:col>5</xdr:col>
                    <xdr:colOff>476250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locked="0" defaultSize="0" autoFill="0" autoLine="0" autoPict="0">
                <anchor moveWithCells="1">
                  <from>
                    <xdr:col>6</xdr:col>
                    <xdr:colOff>333375</xdr:colOff>
                    <xdr:row>23</xdr:row>
                    <xdr:rowOff>9525</xdr:rowOff>
                  </from>
                  <to>
                    <xdr:col>6</xdr:col>
                    <xdr:colOff>495300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locked="0" defaultSize="0" autoFill="0" autoLine="0" autoPict="0">
                <anchor moveWithCells="1">
                  <from>
                    <xdr:col>7</xdr:col>
                    <xdr:colOff>352425</xdr:colOff>
                    <xdr:row>23</xdr:row>
                    <xdr:rowOff>9525</xdr:rowOff>
                  </from>
                  <to>
                    <xdr:col>7</xdr:col>
                    <xdr:colOff>514350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Drop Down 34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9525</xdr:rowOff>
                  </from>
                  <to>
                    <xdr:col>4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Drop Down 35">
              <controlPr defaultSize="0" autoLine="0" autoPict="0">
                <anchor moveWithCells="1">
                  <from>
                    <xdr:col>5</xdr:col>
                    <xdr:colOff>9525</xdr:colOff>
                    <xdr:row>21</xdr:row>
                    <xdr:rowOff>0</xdr:rowOff>
                  </from>
                  <to>
                    <xdr:col>5</xdr:col>
                    <xdr:colOff>847725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Drop Down 37">
              <controlPr defaultSize="0" autoLine="0" autoPict="0">
                <anchor moveWithCells="1">
                  <from>
                    <xdr:col>7</xdr:col>
                    <xdr:colOff>9525</xdr:colOff>
                    <xdr:row>21</xdr:row>
                    <xdr:rowOff>0</xdr:rowOff>
                  </from>
                  <to>
                    <xdr:col>7</xdr:col>
                    <xdr:colOff>847725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Drop Down 38">
              <controlPr defaultSize="0" autoLine="0" autoPict="0">
                <anchor moveWithCells="1">
                  <from>
                    <xdr:col>6</xdr:col>
                    <xdr:colOff>9525</xdr:colOff>
                    <xdr:row>21</xdr:row>
                    <xdr:rowOff>0</xdr:rowOff>
                  </from>
                  <to>
                    <xdr:col>6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Drop Down 39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19050</xdr:rowOff>
                  </from>
                  <to>
                    <xdr:col>3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Drop Down 40">
              <controlPr locked="0" defaultSize="0" autoLine="0" autoPict="0">
                <anchor moveWithCells="1">
                  <from>
                    <xdr:col>3</xdr:col>
                    <xdr:colOff>0</xdr:colOff>
                    <xdr:row>22</xdr:row>
                    <xdr:rowOff>19050</xdr:rowOff>
                  </from>
                  <to>
                    <xdr:col>3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Drop Down 41">
              <controlPr locked="0" defaultSize="0" autoLine="0" autoPict="0">
                <anchor moveWithCells="1">
                  <from>
                    <xdr:col>4</xdr:col>
                    <xdr:colOff>0</xdr:colOff>
                    <xdr:row>22</xdr:row>
                    <xdr:rowOff>19050</xdr:rowOff>
                  </from>
                  <to>
                    <xdr:col>4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Drop Down 42">
              <controlPr locked="0" defaultSize="0" autoLine="0" autoPict="0">
                <anchor moveWithCells="1">
                  <from>
                    <xdr:col>5</xdr:col>
                    <xdr:colOff>0</xdr:colOff>
                    <xdr:row>22</xdr:row>
                    <xdr:rowOff>19050</xdr:rowOff>
                  </from>
                  <to>
                    <xdr:col>5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Drop Down 44">
              <controlPr locked="0" defaultSize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Drop Down 45">
              <controlPr locked="0" defaultSize="0" autoLine="0" autoPict="0">
                <anchor moveWithCells="1">
                  <from>
                    <xdr:col>7</xdr:col>
                    <xdr:colOff>0</xdr:colOff>
                    <xdr:row>22</xdr:row>
                    <xdr:rowOff>19050</xdr:rowOff>
                  </from>
                  <to>
                    <xdr:col>7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12"/>
  <sheetViews>
    <sheetView workbookViewId="0">
      <selection activeCell="D2" sqref="D2"/>
    </sheetView>
  </sheetViews>
  <sheetFormatPr defaultRowHeight="15" x14ac:dyDescent="0.25"/>
  <cols>
    <col min="1" max="1" width="6.140625" customWidth="1"/>
    <col min="2" max="2" width="20" customWidth="1"/>
    <col min="4" max="4" width="12" customWidth="1"/>
    <col min="5" max="5" width="12.42578125" customWidth="1"/>
    <col min="6" max="6" width="9.5703125" bestFit="1" customWidth="1"/>
    <col min="11" max="11" width="12.7109375" customWidth="1"/>
    <col min="12" max="12" width="11.5703125" customWidth="1"/>
  </cols>
  <sheetData>
    <row r="1" spans="1:16" ht="15.75" thickBot="1" x14ac:dyDescent="0.3">
      <c r="A1" s="85">
        <v>12</v>
      </c>
      <c r="B1" s="57">
        <f>+A1*10</f>
        <v>120</v>
      </c>
      <c r="E1" s="67">
        <v>5</v>
      </c>
      <c r="F1" t="s">
        <v>67</v>
      </c>
      <c r="I1" s="86">
        <v>8</v>
      </c>
      <c r="J1" s="57">
        <f>+I1*1000</f>
        <v>8000</v>
      </c>
    </row>
    <row r="2" spans="1:16" ht="15.75" thickBot="1" x14ac:dyDescent="0.3">
      <c r="A2" s="86">
        <v>12</v>
      </c>
      <c r="B2" s="57">
        <f>+A2*10</f>
        <v>120</v>
      </c>
      <c r="E2" s="97">
        <f>+E1*0.75</f>
        <v>3.75</v>
      </c>
      <c r="F2" t="s">
        <v>84</v>
      </c>
      <c r="I2" s="86">
        <v>8</v>
      </c>
      <c r="J2" s="57">
        <f>+I2*1000</f>
        <v>8000</v>
      </c>
    </row>
    <row r="3" spans="1:16" ht="15.75" thickBot="1" x14ac:dyDescent="0.3">
      <c r="A3" s="86">
        <v>14</v>
      </c>
      <c r="B3" s="57">
        <f t="shared" ref="B2:B5" si="0">+A3*10</f>
        <v>140</v>
      </c>
      <c r="E3" s="87"/>
      <c r="I3" s="86">
        <v>8</v>
      </c>
      <c r="J3" s="57">
        <f>+I3*1000</f>
        <v>8000</v>
      </c>
    </row>
    <row r="4" spans="1:16" ht="15.75" thickBot="1" x14ac:dyDescent="0.3">
      <c r="A4" s="86">
        <v>14</v>
      </c>
      <c r="B4" s="57">
        <f t="shared" si="0"/>
        <v>140</v>
      </c>
      <c r="E4" s="87"/>
      <c r="I4" s="86">
        <v>8</v>
      </c>
      <c r="J4" s="57">
        <f>+I4*1000</f>
        <v>8000</v>
      </c>
    </row>
    <row r="5" spans="1:16" ht="15.75" thickBot="1" x14ac:dyDescent="0.3">
      <c r="A5" s="86">
        <v>14</v>
      </c>
      <c r="B5" s="57">
        <f t="shared" si="0"/>
        <v>140</v>
      </c>
      <c r="E5" s="87"/>
      <c r="I5" s="86">
        <v>8</v>
      </c>
      <c r="J5" s="57">
        <f>+I5*1000</f>
        <v>8000</v>
      </c>
    </row>
    <row r="6" spans="1:16" ht="15.75" thickBot="1" x14ac:dyDescent="0.3"/>
    <row r="7" spans="1:16" x14ac:dyDescent="0.25">
      <c r="F7" s="3" t="s">
        <v>61</v>
      </c>
      <c r="G7" s="4" t="s">
        <v>44</v>
      </c>
      <c r="H7" s="5"/>
      <c r="I7" s="3" t="s">
        <v>60</v>
      </c>
      <c r="J7" s="4" t="s">
        <v>44</v>
      </c>
      <c r="K7" s="5"/>
    </row>
    <row r="8" spans="1:16" ht="15.75" thickBot="1" x14ac:dyDescent="0.3">
      <c r="B8" s="52" t="s">
        <v>87</v>
      </c>
      <c r="C8" t="s">
        <v>34</v>
      </c>
      <c r="E8" t="s">
        <v>39</v>
      </c>
      <c r="F8" s="6" t="s">
        <v>57</v>
      </c>
      <c r="G8" s="7" t="s">
        <v>58</v>
      </c>
      <c r="H8" s="8" t="s">
        <v>59</v>
      </c>
      <c r="I8" s="6" t="s">
        <v>57</v>
      </c>
      <c r="J8" s="7" t="s">
        <v>58</v>
      </c>
      <c r="K8" s="8" t="s">
        <v>59</v>
      </c>
    </row>
    <row r="9" spans="1:16" x14ac:dyDescent="0.25">
      <c r="A9" s="7">
        <v>1</v>
      </c>
      <c r="B9" s="68" t="s">
        <v>25</v>
      </c>
      <c r="C9" s="69">
        <v>59</v>
      </c>
      <c r="D9" s="70"/>
      <c r="E9" s="53">
        <f>+C9*0.75</f>
        <v>44.25</v>
      </c>
      <c r="F9" s="91">
        <v>13</v>
      </c>
      <c r="G9" s="92">
        <v>15</v>
      </c>
      <c r="H9" s="93">
        <v>26</v>
      </c>
      <c r="I9" s="62">
        <f t="shared" ref="I9:K11" si="1">+F9*0.75</f>
        <v>9.75</v>
      </c>
      <c r="J9" s="62">
        <f t="shared" si="1"/>
        <v>11.25</v>
      </c>
      <c r="K9" s="63">
        <f t="shared" si="1"/>
        <v>19.5</v>
      </c>
      <c r="L9" s="58"/>
      <c r="M9" s="58"/>
      <c r="N9" s="58"/>
      <c r="O9" s="53"/>
      <c r="P9" s="66"/>
    </row>
    <row r="10" spans="1:16" x14ac:dyDescent="0.25">
      <c r="A10" s="7">
        <v>2</v>
      </c>
      <c r="B10" s="68" t="s">
        <v>26</v>
      </c>
      <c r="C10" s="69">
        <v>69</v>
      </c>
      <c r="D10" s="70"/>
      <c r="E10" s="53">
        <f>+C10*0.75</f>
        <v>51.75</v>
      </c>
      <c r="F10" s="88">
        <v>16</v>
      </c>
      <c r="G10" s="89">
        <v>17</v>
      </c>
      <c r="H10" s="90">
        <v>31</v>
      </c>
      <c r="I10" s="60">
        <f t="shared" ref="I10" si="2">+F10*0.75</f>
        <v>12</v>
      </c>
      <c r="J10" s="60">
        <f t="shared" ref="J10" si="3">+G10*0.75</f>
        <v>12.75</v>
      </c>
      <c r="K10" s="61">
        <f t="shared" ref="K10" si="4">+H10*0.75</f>
        <v>23.25</v>
      </c>
      <c r="L10" s="58"/>
      <c r="M10" s="58"/>
      <c r="N10" s="58"/>
      <c r="O10" s="53"/>
      <c r="P10" s="66"/>
    </row>
    <row r="11" spans="1:16" x14ac:dyDescent="0.25">
      <c r="A11">
        <v>3</v>
      </c>
      <c r="B11" s="68" t="s">
        <v>79</v>
      </c>
      <c r="C11" s="69">
        <v>79</v>
      </c>
      <c r="D11" s="70"/>
      <c r="E11" s="53">
        <f t="shared" ref="E11:E21" si="5">+C11*0.75</f>
        <v>59.25</v>
      </c>
      <c r="F11" s="88">
        <v>18</v>
      </c>
      <c r="G11" s="89">
        <v>20</v>
      </c>
      <c r="H11" s="90">
        <v>36</v>
      </c>
      <c r="I11" s="60">
        <f t="shared" si="1"/>
        <v>13.5</v>
      </c>
      <c r="J11" s="60">
        <f t="shared" si="1"/>
        <v>15</v>
      </c>
      <c r="K11" s="61">
        <f t="shared" si="1"/>
        <v>27</v>
      </c>
      <c r="L11" s="58"/>
      <c r="M11" s="58"/>
      <c r="N11" s="58"/>
      <c r="O11" s="53"/>
    </row>
    <row r="12" spans="1:16" x14ac:dyDescent="0.25">
      <c r="A12">
        <v>4</v>
      </c>
      <c r="B12" s="68" t="s">
        <v>27</v>
      </c>
      <c r="C12" s="69">
        <v>69</v>
      </c>
      <c r="D12" s="70"/>
      <c r="E12" s="53">
        <f t="shared" si="5"/>
        <v>51.75</v>
      </c>
      <c r="F12" s="88">
        <v>16</v>
      </c>
      <c r="G12" s="89">
        <v>17</v>
      </c>
      <c r="H12" s="90">
        <v>31</v>
      </c>
      <c r="I12" s="60">
        <f t="shared" ref="I12:I19" si="6">+F12*0.75</f>
        <v>12</v>
      </c>
      <c r="J12" s="60">
        <f t="shared" ref="J12:J19" si="7">+G12*0.75</f>
        <v>12.75</v>
      </c>
      <c r="K12" s="61">
        <f t="shared" ref="K12:K19" si="8">+H12*0.75</f>
        <v>23.25</v>
      </c>
      <c r="L12" s="58"/>
      <c r="M12" s="58"/>
      <c r="N12" s="58"/>
      <c r="O12" s="53"/>
    </row>
    <row r="13" spans="1:16" x14ac:dyDescent="0.25">
      <c r="A13">
        <v>5</v>
      </c>
      <c r="B13" s="68" t="s">
        <v>28</v>
      </c>
      <c r="C13" s="69">
        <v>64</v>
      </c>
      <c r="D13" s="70"/>
      <c r="E13" s="53">
        <f t="shared" si="5"/>
        <v>48</v>
      </c>
      <c r="F13" s="88">
        <v>14</v>
      </c>
      <c r="G13" s="89">
        <v>16</v>
      </c>
      <c r="H13" s="90">
        <v>29</v>
      </c>
      <c r="I13" s="60">
        <f t="shared" si="6"/>
        <v>10.5</v>
      </c>
      <c r="J13" s="60">
        <f t="shared" si="7"/>
        <v>12</v>
      </c>
      <c r="K13" s="61">
        <f t="shared" si="8"/>
        <v>21.75</v>
      </c>
      <c r="L13" s="58"/>
      <c r="M13" s="58"/>
      <c r="N13" s="58"/>
      <c r="O13" s="53"/>
    </row>
    <row r="14" spans="1:16" ht="15.75" thickBot="1" x14ac:dyDescent="0.3">
      <c r="A14">
        <v>6</v>
      </c>
      <c r="B14" t="s">
        <v>29</v>
      </c>
      <c r="C14" s="69">
        <v>64</v>
      </c>
      <c r="D14" s="70"/>
      <c r="E14" s="53">
        <f t="shared" si="5"/>
        <v>48</v>
      </c>
      <c r="F14" s="88">
        <v>14</v>
      </c>
      <c r="G14" s="89">
        <v>16</v>
      </c>
      <c r="H14" s="90">
        <v>29</v>
      </c>
      <c r="I14" s="60">
        <f t="shared" si="6"/>
        <v>10.5</v>
      </c>
      <c r="J14" s="60">
        <f t="shared" si="7"/>
        <v>12</v>
      </c>
      <c r="K14" s="61">
        <f t="shared" si="8"/>
        <v>21.75</v>
      </c>
      <c r="L14" s="58"/>
      <c r="M14" s="58"/>
      <c r="N14" s="58"/>
      <c r="O14" s="53"/>
    </row>
    <row r="15" spans="1:16" x14ac:dyDescent="0.25">
      <c r="A15">
        <v>7</v>
      </c>
      <c r="B15" t="s">
        <v>30</v>
      </c>
      <c r="C15" s="69">
        <v>59</v>
      </c>
      <c r="D15" s="70"/>
      <c r="E15" s="53">
        <f t="shared" si="5"/>
        <v>44.25</v>
      </c>
      <c r="F15" s="91">
        <v>13</v>
      </c>
      <c r="G15" s="92">
        <v>15</v>
      </c>
      <c r="H15" s="93">
        <v>26</v>
      </c>
      <c r="I15" s="60">
        <f t="shared" si="6"/>
        <v>9.75</v>
      </c>
      <c r="J15" s="60">
        <f t="shared" si="7"/>
        <v>11.25</v>
      </c>
      <c r="K15" s="61">
        <f t="shared" si="8"/>
        <v>19.5</v>
      </c>
      <c r="L15" s="58"/>
      <c r="M15" s="58"/>
      <c r="N15" s="58"/>
      <c r="O15" s="53"/>
    </row>
    <row r="16" spans="1:16" x14ac:dyDescent="0.25">
      <c r="A16">
        <v>8</v>
      </c>
      <c r="B16" t="s">
        <v>31</v>
      </c>
      <c r="C16" s="69">
        <v>64</v>
      </c>
      <c r="D16" s="70"/>
      <c r="E16" s="53">
        <f t="shared" si="5"/>
        <v>48</v>
      </c>
      <c r="F16" s="88">
        <v>14</v>
      </c>
      <c r="G16" s="89">
        <v>16</v>
      </c>
      <c r="H16" s="90">
        <v>29</v>
      </c>
      <c r="I16" s="60">
        <f t="shared" si="6"/>
        <v>10.5</v>
      </c>
      <c r="J16" s="60">
        <f t="shared" si="7"/>
        <v>12</v>
      </c>
      <c r="K16" s="61">
        <f t="shared" si="8"/>
        <v>21.75</v>
      </c>
      <c r="L16" s="58"/>
      <c r="M16" s="58"/>
      <c r="N16" s="58"/>
      <c r="O16" s="53"/>
    </row>
    <row r="17" spans="1:15" x14ac:dyDescent="0.25">
      <c r="A17">
        <v>9</v>
      </c>
      <c r="B17" t="s">
        <v>32</v>
      </c>
      <c r="C17" s="69">
        <v>64</v>
      </c>
      <c r="D17" s="70"/>
      <c r="E17" s="53">
        <f t="shared" si="5"/>
        <v>48</v>
      </c>
      <c r="F17" s="88">
        <v>14</v>
      </c>
      <c r="G17" s="89">
        <v>16</v>
      </c>
      <c r="H17" s="90">
        <v>29</v>
      </c>
      <c r="I17" s="60">
        <f t="shared" si="6"/>
        <v>10.5</v>
      </c>
      <c r="J17" s="60">
        <f t="shared" si="7"/>
        <v>12</v>
      </c>
      <c r="K17" s="61">
        <f t="shared" si="8"/>
        <v>21.75</v>
      </c>
      <c r="L17" s="58"/>
      <c r="M17" s="58"/>
      <c r="N17" s="58"/>
      <c r="O17" s="53"/>
    </row>
    <row r="18" spans="1:15" ht="15.75" thickBot="1" x14ac:dyDescent="0.3">
      <c r="A18">
        <v>10</v>
      </c>
      <c r="B18" t="s">
        <v>35</v>
      </c>
      <c r="C18" s="69">
        <v>64</v>
      </c>
      <c r="D18" s="70"/>
      <c r="E18" s="53">
        <f t="shared" si="5"/>
        <v>48</v>
      </c>
      <c r="F18" s="88">
        <v>14</v>
      </c>
      <c r="G18" s="89">
        <v>16</v>
      </c>
      <c r="H18" s="90">
        <v>29</v>
      </c>
      <c r="I18" s="60">
        <f t="shared" si="6"/>
        <v>10.5</v>
      </c>
      <c r="J18" s="60">
        <f t="shared" si="7"/>
        <v>12</v>
      </c>
      <c r="K18" s="61">
        <f t="shared" si="8"/>
        <v>21.75</v>
      </c>
      <c r="L18" s="58"/>
      <c r="M18" s="58"/>
      <c r="N18" s="58"/>
      <c r="O18" s="53"/>
    </row>
    <row r="19" spans="1:15" x14ac:dyDescent="0.25">
      <c r="A19">
        <v>11</v>
      </c>
      <c r="B19" s="68" t="s">
        <v>33</v>
      </c>
      <c r="C19" s="69">
        <v>59</v>
      </c>
      <c r="D19" s="70"/>
      <c r="E19" s="53">
        <f t="shared" si="5"/>
        <v>44.25</v>
      </c>
      <c r="F19" s="91">
        <v>13</v>
      </c>
      <c r="G19" s="92">
        <v>15</v>
      </c>
      <c r="H19" s="93">
        <v>26</v>
      </c>
      <c r="I19" s="60">
        <f t="shared" si="6"/>
        <v>9.75</v>
      </c>
      <c r="J19" s="60">
        <f t="shared" si="7"/>
        <v>11.25</v>
      </c>
      <c r="K19" s="61">
        <f t="shared" si="8"/>
        <v>19.5</v>
      </c>
      <c r="L19" s="58"/>
      <c r="M19" s="58"/>
      <c r="N19" s="58"/>
      <c r="O19" s="70"/>
    </row>
    <row r="20" spans="1:15" x14ac:dyDescent="0.25">
      <c r="A20">
        <v>12</v>
      </c>
      <c r="C20" s="69"/>
      <c r="D20" s="70"/>
      <c r="E20" s="53">
        <f t="shared" si="5"/>
        <v>0</v>
      </c>
      <c r="F20" s="88"/>
      <c r="G20" s="89"/>
      <c r="H20" s="90"/>
      <c r="I20" s="60"/>
      <c r="J20" s="60"/>
      <c r="K20" s="61"/>
      <c r="L20" s="58"/>
      <c r="M20" s="58"/>
      <c r="N20" s="98"/>
      <c r="O20" s="70"/>
    </row>
    <row r="21" spans="1:15" ht="15.75" thickBot="1" x14ac:dyDescent="0.3">
      <c r="A21">
        <v>13</v>
      </c>
      <c r="C21" s="69"/>
      <c r="D21" s="70"/>
      <c r="E21" s="53">
        <f t="shared" si="5"/>
        <v>0</v>
      </c>
      <c r="F21" s="94"/>
      <c r="G21" s="95"/>
      <c r="H21" s="96"/>
      <c r="I21" s="59"/>
      <c r="J21" s="59"/>
      <c r="K21" s="64"/>
      <c r="L21" s="58"/>
      <c r="M21" s="58"/>
      <c r="N21" s="58"/>
      <c r="O21" s="53"/>
    </row>
    <row r="22" spans="1:15" ht="15.75" thickBot="1" x14ac:dyDescent="0.3">
      <c r="B22" s="68"/>
      <c r="C22" s="98"/>
      <c r="D22" s="70"/>
      <c r="E22" s="70"/>
      <c r="F22" s="79"/>
      <c r="G22" s="56"/>
      <c r="H22" s="80"/>
      <c r="I22" s="59"/>
      <c r="J22" s="59"/>
      <c r="K22" s="64"/>
      <c r="L22" s="66"/>
    </row>
    <row r="23" spans="1:15" x14ac:dyDescent="0.25">
      <c r="H23" s="55"/>
      <c r="K23" s="66"/>
    </row>
    <row r="24" spans="1:15" ht="15.75" thickBot="1" x14ac:dyDescent="0.3">
      <c r="B24" t="s">
        <v>88</v>
      </c>
      <c r="H24" s="55"/>
      <c r="K24" s="66"/>
    </row>
    <row r="25" spans="1:15" x14ac:dyDescent="0.25">
      <c r="A25">
        <v>15</v>
      </c>
      <c r="B25" s="100">
        <v>59</v>
      </c>
      <c r="F25" s="91">
        <v>13</v>
      </c>
      <c r="G25" s="92">
        <v>15</v>
      </c>
      <c r="H25" s="93">
        <v>26</v>
      </c>
      <c r="K25" s="66"/>
    </row>
    <row r="26" spans="1:15" x14ac:dyDescent="0.25">
      <c r="A26">
        <v>16</v>
      </c>
      <c r="B26" s="100">
        <v>64</v>
      </c>
      <c r="F26" s="88">
        <v>14</v>
      </c>
      <c r="G26" s="89">
        <v>16</v>
      </c>
      <c r="H26" s="90">
        <v>29</v>
      </c>
      <c r="J26" s="66"/>
      <c r="K26" s="66"/>
    </row>
    <row r="27" spans="1:15" x14ac:dyDescent="0.25">
      <c r="A27">
        <v>17</v>
      </c>
      <c r="B27" s="100">
        <v>69</v>
      </c>
      <c r="F27" s="88">
        <v>16</v>
      </c>
      <c r="G27" s="89">
        <v>17</v>
      </c>
      <c r="H27" s="90">
        <v>31</v>
      </c>
      <c r="K27" s="66"/>
    </row>
    <row r="28" spans="1:15" x14ac:dyDescent="0.25">
      <c r="A28">
        <v>18</v>
      </c>
      <c r="B28" s="100">
        <v>74</v>
      </c>
      <c r="F28" s="69">
        <v>17</v>
      </c>
      <c r="G28" s="69">
        <v>18</v>
      </c>
      <c r="H28" s="69">
        <v>34</v>
      </c>
      <c r="K28" s="66"/>
    </row>
    <row r="29" spans="1:15" x14ac:dyDescent="0.25">
      <c r="A29">
        <v>19</v>
      </c>
      <c r="B29" s="100">
        <v>79</v>
      </c>
      <c r="F29" s="88">
        <v>18</v>
      </c>
      <c r="G29" s="89">
        <v>20</v>
      </c>
      <c r="H29" s="90">
        <v>36</v>
      </c>
      <c r="K29" s="66"/>
    </row>
    <row r="30" spans="1:15" x14ac:dyDescent="0.25">
      <c r="A30">
        <v>20</v>
      </c>
      <c r="B30" s="100"/>
      <c r="F30" s="69"/>
      <c r="G30" s="69"/>
      <c r="H30" s="69"/>
      <c r="I30" s="66"/>
      <c r="K30" s="66"/>
    </row>
    <row r="31" spans="1:15" x14ac:dyDescent="0.25">
      <c r="A31">
        <v>21</v>
      </c>
      <c r="B31" s="100"/>
      <c r="F31" s="69"/>
      <c r="G31" s="69"/>
      <c r="H31" s="104"/>
      <c r="I31" s="66"/>
      <c r="K31" s="66"/>
    </row>
    <row r="32" spans="1:15" x14ac:dyDescent="0.25">
      <c r="A32">
        <v>22</v>
      </c>
      <c r="B32" s="100"/>
      <c r="F32" s="69"/>
      <c r="G32" s="69"/>
      <c r="H32" s="55"/>
      <c r="K32" s="66"/>
    </row>
    <row r="33" spans="1:14" x14ac:dyDescent="0.25">
      <c r="H33" s="55"/>
      <c r="K33" s="66"/>
    </row>
    <row r="34" spans="1:14" x14ac:dyDescent="0.25">
      <c r="B34" t="s">
        <v>42</v>
      </c>
      <c r="H34" s="55"/>
    </row>
    <row r="35" spans="1:14" x14ac:dyDescent="0.25">
      <c r="M35" s="52" t="s">
        <v>77</v>
      </c>
      <c r="N35" s="52" t="s">
        <v>76</v>
      </c>
    </row>
    <row r="36" spans="1:14" ht="15.75" thickBot="1" x14ac:dyDescent="0.3">
      <c r="A36" s="56" t="s">
        <v>45</v>
      </c>
      <c r="L36" s="10" t="s">
        <v>44</v>
      </c>
      <c r="M36" s="81" t="s">
        <v>60</v>
      </c>
      <c r="N36" s="81" t="s">
        <v>60</v>
      </c>
    </row>
    <row r="37" spans="1:14" x14ac:dyDescent="0.25">
      <c r="A37">
        <v>1</v>
      </c>
      <c r="B37" t="s">
        <v>37</v>
      </c>
      <c r="C37" t="b">
        <v>0</v>
      </c>
      <c r="D37">
        <f>IF(C37=FALSE,0,1)</f>
        <v>0</v>
      </c>
      <c r="L37">
        <v>10</v>
      </c>
      <c r="M37" s="53">
        <f>+C9</f>
        <v>59</v>
      </c>
      <c r="N37" s="70">
        <f>+M37*0.75</f>
        <v>44.25</v>
      </c>
    </row>
    <row r="38" spans="1:14" x14ac:dyDescent="0.25">
      <c r="A38">
        <v>1</v>
      </c>
      <c r="B38" t="s">
        <v>36</v>
      </c>
      <c r="C38" t="b">
        <v>0</v>
      </c>
      <c r="D38">
        <f>IF(C38=FALSE,0,2)</f>
        <v>0</v>
      </c>
      <c r="L38">
        <v>11</v>
      </c>
      <c r="M38" s="66">
        <f>+C9-F9</f>
        <v>46</v>
      </c>
      <c r="N38" s="66">
        <f>+M38*0.75</f>
        <v>34.5</v>
      </c>
    </row>
    <row r="39" spans="1:14" x14ac:dyDescent="0.25">
      <c r="A39">
        <v>1</v>
      </c>
      <c r="B39" t="s">
        <v>38</v>
      </c>
      <c r="C39" t="b">
        <v>0</v>
      </c>
      <c r="D39">
        <f>IF(C39=FALSE,0,4)</f>
        <v>0</v>
      </c>
      <c r="E39">
        <f>SUM(D37:D39)</f>
        <v>0</v>
      </c>
      <c r="H39" t="s">
        <v>62</v>
      </c>
      <c r="I39" s="65">
        <f>IF(B1=140,J1+E39,+B1+E39)</f>
        <v>120</v>
      </c>
      <c r="J39">
        <f>VLOOKUP(I39,calc,IF(D54=1,3,2),FALSE)</f>
        <v>0</v>
      </c>
      <c r="L39">
        <v>12</v>
      </c>
      <c r="M39" s="66">
        <f>+C9-G9</f>
        <v>44</v>
      </c>
      <c r="N39" s="66">
        <f t="shared" ref="N39:N44" si="9">+M39*0.75</f>
        <v>33</v>
      </c>
    </row>
    <row r="40" spans="1:14" x14ac:dyDescent="0.25">
      <c r="A40">
        <v>2</v>
      </c>
      <c r="B40" t="s">
        <v>37</v>
      </c>
      <c r="C40" t="b">
        <v>0</v>
      </c>
      <c r="D40">
        <f>IF(C40=FALSE,0,1)</f>
        <v>0</v>
      </c>
      <c r="H40" t="s">
        <v>63</v>
      </c>
      <c r="I40" s="65">
        <f>IF(B2=140,J2+E42,+B2+E42)</f>
        <v>120</v>
      </c>
      <c r="J40">
        <f>VLOOKUP(I40,calc,IF(D55=1,3,2),FALSE)</f>
        <v>0</v>
      </c>
      <c r="L40">
        <v>13</v>
      </c>
      <c r="M40" s="66">
        <f>+C9-F9-G9</f>
        <v>31</v>
      </c>
      <c r="N40" s="66">
        <f t="shared" si="9"/>
        <v>23.25</v>
      </c>
    </row>
    <row r="41" spans="1:14" x14ac:dyDescent="0.25">
      <c r="A41">
        <v>2</v>
      </c>
      <c r="B41" t="s">
        <v>36</v>
      </c>
      <c r="C41" t="b">
        <v>0</v>
      </c>
      <c r="D41">
        <f>IF(C41=FALSE,0,2)</f>
        <v>0</v>
      </c>
      <c r="H41" t="s">
        <v>64</v>
      </c>
      <c r="I41" s="65">
        <f>IF(B3=140,J3+E45,+B3+E45)</f>
        <v>8000</v>
      </c>
      <c r="J41">
        <f>VLOOKUP(I41,calc,IF(D56=1,3,2),FALSE)</f>
        <v>0</v>
      </c>
      <c r="L41">
        <v>14</v>
      </c>
      <c r="M41" s="66">
        <f>+C9-H9</f>
        <v>33</v>
      </c>
      <c r="N41" s="66">
        <f t="shared" si="9"/>
        <v>24.75</v>
      </c>
    </row>
    <row r="42" spans="1:14" x14ac:dyDescent="0.25">
      <c r="A42">
        <v>2</v>
      </c>
      <c r="B42" t="s">
        <v>38</v>
      </c>
      <c r="C42" t="b">
        <v>0</v>
      </c>
      <c r="D42">
        <f>IF(C42=FALSE,0,4)</f>
        <v>0</v>
      </c>
      <c r="E42">
        <f>SUM(D40:D42)</f>
        <v>0</v>
      </c>
      <c r="H42" t="s">
        <v>65</v>
      </c>
      <c r="I42" s="65">
        <f>IF(B4=140,J4+E48,+B4+E48)</f>
        <v>8000</v>
      </c>
      <c r="J42">
        <f>VLOOKUP(I42,calc,IF(D57=1,3,2),FALSE)</f>
        <v>0</v>
      </c>
      <c r="L42">
        <v>15</v>
      </c>
      <c r="M42" s="66">
        <f>+C9-F9-H9</f>
        <v>20</v>
      </c>
      <c r="N42" s="66">
        <f t="shared" si="9"/>
        <v>15</v>
      </c>
    </row>
    <row r="43" spans="1:14" x14ac:dyDescent="0.25">
      <c r="A43">
        <v>3</v>
      </c>
      <c r="B43" t="s">
        <v>37</v>
      </c>
      <c r="C43" t="b">
        <v>0</v>
      </c>
      <c r="D43">
        <f>IF(C43=FALSE,0,1)</f>
        <v>0</v>
      </c>
      <c r="H43" t="s">
        <v>66</v>
      </c>
      <c r="I43" s="65">
        <f>IF(B5=140,J5+E51,+B5+E51)</f>
        <v>8000</v>
      </c>
      <c r="J43">
        <f>VLOOKUP(I43,calc,IF(D58=1,3,2),FALSE)</f>
        <v>0</v>
      </c>
      <c r="L43">
        <v>16</v>
      </c>
      <c r="M43" s="66">
        <f>+C9-G9-H9</f>
        <v>18</v>
      </c>
      <c r="N43" s="66">
        <f t="shared" si="9"/>
        <v>13.5</v>
      </c>
    </row>
    <row r="44" spans="1:14" x14ac:dyDescent="0.25">
      <c r="A44">
        <v>3</v>
      </c>
      <c r="B44" t="s">
        <v>36</v>
      </c>
      <c r="C44" t="b">
        <v>0</v>
      </c>
      <c r="D44">
        <f>IF(C44=FALSE,0,2)</f>
        <v>0</v>
      </c>
      <c r="L44">
        <v>17</v>
      </c>
      <c r="M44" s="66">
        <f>+C9-F9-G9-H9</f>
        <v>5</v>
      </c>
      <c r="N44" s="66">
        <f t="shared" si="9"/>
        <v>3.75</v>
      </c>
    </row>
    <row r="45" spans="1:14" x14ac:dyDescent="0.25">
      <c r="A45">
        <v>3</v>
      </c>
      <c r="B45" t="s">
        <v>38</v>
      </c>
      <c r="C45" t="b">
        <v>0</v>
      </c>
      <c r="D45">
        <f>IF(C45=FALSE,0,4)</f>
        <v>0</v>
      </c>
      <c r="E45">
        <f>SUM(D43:D45)</f>
        <v>0</v>
      </c>
      <c r="L45" s="71">
        <v>20</v>
      </c>
      <c r="M45" s="53">
        <f>+C10</f>
        <v>69</v>
      </c>
      <c r="N45" s="70">
        <f>+M45*0.75</f>
        <v>51.75</v>
      </c>
    </row>
    <row r="46" spans="1:14" x14ac:dyDescent="0.25">
      <c r="A46">
        <v>4</v>
      </c>
      <c r="B46" t="s">
        <v>37</v>
      </c>
      <c r="C46" t="b">
        <v>0</v>
      </c>
      <c r="D46">
        <f>IF(C46=FALSE,0,1)</f>
        <v>0</v>
      </c>
      <c r="L46" s="71">
        <v>21</v>
      </c>
      <c r="M46" s="66">
        <f>+C10-F10</f>
        <v>53</v>
      </c>
      <c r="N46" s="66">
        <f>+M46*0.75</f>
        <v>39.75</v>
      </c>
    </row>
    <row r="47" spans="1:14" x14ac:dyDescent="0.25">
      <c r="A47">
        <v>4</v>
      </c>
      <c r="B47" t="s">
        <v>36</v>
      </c>
      <c r="C47" t="b">
        <v>0</v>
      </c>
      <c r="D47">
        <f>IF(C47=FALSE,0,2)</f>
        <v>0</v>
      </c>
      <c r="L47" s="71">
        <v>22</v>
      </c>
      <c r="M47" s="66">
        <f>+C10-G10</f>
        <v>52</v>
      </c>
      <c r="N47" s="66">
        <f t="shared" ref="N47:N52" si="10">+M47*0.75</f>
        <v>39</v>
      </c>
    </row>
    <row r="48" spans="1:14" x14ac:dyDescent="0.25">
      <c r="A48">
        <v>4</v>
      </c>
      <c r="B48" t="s">
        <v>38</v>
      </c>
      <c r="C48" t="b">
        <v>0</v>
      </c>
      <c r="D48">
        <f>IF(C48=FALSE,0,4)</f>
        <v>0</v>
      </c>
      <c r="E48">
        <f>SUM(D46:D48)</f>
        <v>0</v>
      </c>
      <c r="L48" s="71">
        <v>23</v>
      </c>
      <c r="M48" s="66">
        <f>+C10-F10-G10</f>
        <v>36</v>
      </c>
      <c r="N48" s="66">
        <f t="shared" si="10"/>
        <v>27</v>
      </c>
    </row>
    <row r="49" spans="1:14" x14ac:dyDescent="0.25">
      <c r="A49">
        <v>5</v>
      </c>
      <c r="B49" t="s">
        <v>37</v>
      </c>
      <c r="C49" t="b">
        <v>0</v>
      </c>
      <c r="D49">
        <f>IF(C49=FALSE,0,1)</f>
        <v>0</v>
      </c>
      <c r="L49" s="71">
        <v>24</v>
      </c>
      <c r="M49" s="66">
        <f>+C10-H10</f>
        <v>38</v>
      </c>
      <c r="N49" s="66">
        <f t="shared" si="10"/>
        <v>28.5</v>
      </c>
    </row>
    <row r="50" spans="1:14" x14ac:dyDescent="0.25">
      <c r="A50">
        <v>5</v>
      </c>
      <c r="B50" t="s">
        <v>36</v>
      </c>
      <c r="C50" t="b">
        <v>0</v>
      </c>
      <c r="D50">
        <f>IF(C50=FALSE,0,2)</f>
        <v>0</v>
      </c>
      <c r="L50" s="71">
        <v>25</v>
      </c>
      <c r="M50" s="66">
        <f>+C10-F10-H10</f>
        <v>22</v>
      </c>
      <c r="N50" s="66">
        <f t="shared" si="10"/>
        <v>16.5</v>
      </c>
    </row>
    <row r="51" spans="1:14" x14ac:dyDescent="0.25">
      <c r="A51">
        <v>5</v>
      </c>
      <c r="B51" t="s">
        <v>38</v>
      </c>
      <c r="C51" t="b">
        <v>0</v>
      </c>
      <c r="D51">
        <f>IF(C51=FALSE,0,4)</f>
        <v>0</v>
      </c>
      <c r="E51">
        <f>SUM(D49:D51)</f>
        <v>0</v>
      </c>
      <c r="L51" s="71">
        <v>26</v>
      </c>
      <c r="M51" s="66">
        <f>+C10-G10-H10</f>
        <v>21</v>
      </c>
      <c r="N51" s="66">
        <f t="shared" si="10"/>
        <v>15.75</v>
      </c>
    </row>
    <row r="52" spans="1:14" x14ac:dyDescent="0.25">
      <c r="L52" s="71">
        <v>27</v>
      </c>
      <c r="M52" s="66">
        <f>+C17-F17-G17-H17</f>
        <v>5</v>
      </c>
      <c r="N52" s="66">
        <f t="shared" si="10"/>
        <v>3.75</v>
      </c>
    </row>
    <row r="53" spans="1:14" x14ac:dyDescent="0.25">
      <c r="A53" s="56" t="s">
        <v>39</v>
      </c>
      <c r="L53">
        <f>+L45+10</f>
        <v>30</v>
      </c>
      <c r="M53" s="53">
        <f>+C11</f>
        <v>79</v>
      </c>
      <c r="N53" s="66">
        <f t="shared" ref="N53:N84" si="11">+M53*0.75</f>
        <v>59.25</v>
      </c>
    </row>
    <row r="54" spans="1:14" x14ac:dyDescent="0.25">
      <c r="A54">
        <v>1</v>
      </c>
      <c r="B54" t="s">
        <v>46</v>
      </c>
      <c r="C54" t="b">
        <v>0</v>
      </c>
      <c r="D54">
        <f>IF(C54=FALSE,0,1)</f>
        <v>0</v>
      </c>
      <c r="L54">
        <f t="shared" ref="L54:L116" si="12">+L46+10</f>
        <v>31</v>
      </c>
      <c r="M54" s="66">
        <f>+C11-F11</f>
        <v>61</v>
      </c>
      <c r="N54" s="66">
        <f t="shared" si="11"/>
        <v>45.75</v>
      </c>
    </row>
    <row r="55" spans="1:14" x14ac:dyDescent="0.25">
      <c r="A55">
        <v>2</v>
      </c>
      <c r="B55" t="s">
        <v>47</v>
      </c>
      <c r="C55" t="b">
        <v>0</v>
      </c>
      <c r="D55">
        <f t="shared" ref="D55:D58" si="13">IF(C55=FALSE,0,1)</f>
        <v>0</v>
      </c>
      <c r="L55">
        <f t="shared" si="12"/>
        <v>32</v>
      </c>
      <c r="M55" s="66">
        <f>+C11-G11</f>
        <v>59</v>
      </c>
      <c r="N55" s="66">
        <f t="shared" si="11"/>
        <v>44.25</v>
      </c>
    </row>
    <row r="56" spans="1:14" x14ac:dyDescent="0.25">
      <c r="A56">
        <v>3</v>
      </c>
      <c r="B56" t="s">
        <v>48</v>
      </c>
      <c r="C56" t="b">
        <v>0</v>
      </c>
      <c r="D56">
        <f t="shared" si="13"/>
        <v>0</v>
      </c>
      <c r="L56">
        <f t="shared" si="12"/>
        <v>33</v>
      </c>
      <c r="M56" s="66">
        <f>+C11-F11-G11</f>
        <v>41</v>
      </c>
      <c r="N56" s="66">
        <f t="shared" si="11"/>
        <v>30.75</v>
      </c>
    </row>
    <row r="57" spans="1:14" x14ac:dyDescent="0.25">
      <c r="A57">
        <v>4</v>
      </c>
      <c r="B57" t="s">
        <v>49</v>
      </c>
      <c r="C57" t="b">
        <v>0</v>
      </c>
      <c r="D57">
        <f t="shared" si="13"/>
        <v>0</v>
      </c>
      <c r="L57">
        <f t="shared" si="12"/>
        <v>34</v>
      </c>
      <c r="M57" s="66">
        <f>+C11-H11</f>
        <v>43</v>
      </c>
      <c r="N57" s="66">
        <f t="shared" si="11"/>
        <v>32.25</v>
      </c>
    </row>
    <row r="58" spans="1:14" x14ac:dyDescent="0.25">
      <c r="A58">
        <v>5</v>
      </c>
      <c r="B58" t="s">
        <v>50</v>
      </c>
      <c r="C58" t="b">
        <v>0</v>
      </c>
      <c r="D58">
        <f t="shared" si="13"/>
        <v>0</v>
      </c>
      <c r="L58">
        <f t="shared" si="12"/>
        <v>35</v>
      </c>
      <c r="M58" s="66">
        <f>+C11-F11-H11</f>
        <v>25</v>
      </c>
      <c r="N58" s="66">
        <f t="shared" si="11"/>
        <v>18.75</v>
      </c>
    </row>
    <row r="59" spans="1:14" x14ac:dyDescent="0.25">
      <c r="L59">
        <f t="shared" si="12"/>
        <v>36</v>
      </c>
      <c r="M59" s="66">
        <f>+C11-G11-H11</f>
        <v>23</v>
      </c>
      <c r="N59" s="66">
        <f t="shared" si="11"/>
        <v>17.25</v>
      </c>
    </row>
    <row r="60" spans="1:14" x14ac:dyDescent="0.25">
      <c r="L60">
        <f t="shared" si="12"/>
        <v>37</v>
      </c>
      <c r="M60" s="66">
        <f>+C11-F11-G11-H11</f>
        <v>5</v>
      </c>
      <c r="N60" s="66">
        <f t="shared" si="11"/>
        <v>3.75</v>
      </c>
    </row>
    <row r="61" spans="1:14" x14ac:dyDescent="0.25">
      <c r="L61">
        <f>+L53+10</f>
        <v>40</v>
      </c>
      <c r="M61" s="53">
        <f>+C12</f>
        <v>69</v>
      </c>
      <c r="N61" s="66">
        <f t="shared" si="11"/>
        <v>51.75</v>
      </c>
    </row>
    <row r="62" spans="1:14" x14ac:dyDescent="0.25">
      <c r="A62" t="s">
        <v>51</v>
      </c>
      <c r="L62">
        <f t="shared" si="12"/>
        <v>41</v>
      </c>
      <c r="M62" s="66">
        <f>+C12-F12</f>
        <v>53</v>
      </c>
      <c r="N62" s="66">
        <f t="shared" si="11"/>
        <v>39.75</v>
      </c>
    </row>
    <row r="63" spans="1:14" x14ac:dyDescent="0.25">
      <c r="B63" t="s">
        <v>52</v>
      </c>
      <c r="C63" s="58">
        <f>IF(E63=TRUE,IF(D63=TRUE,0,J39),0)</f>
        <v>0</v>
      </c>
      <c r="D63" t="b">
        <f>ISBLANK(Sheet1!D8)</f>
        <v>1</v>
      </c>
      <c r="E63" t="b">
        <f>ISBLANK(Sheet1!D23)</f>
        <v>1</v>
      </c>
      <c r="L63">
        <f t="shared" si="12"/>
        <v>42</v>
      </c>
      <c r="M63" s="66">
        <f>+C12-G12</f>
        <v>52</v>
      </c>
      <c r="N63" s="66">
        <f t="shared" si="11"/>
        <v>39</v>
      </c>
    </row>
    <row r="64" spans="1:14" x14ac:dyDescent="0.25">
      <c r="C64" s="58"/>
      <c r="L64">
        <f t="shared" si="12"/>
        <v>43</v>
      </c>
      <c r="M64" s="66">
        <f>+C12-F12-G12</f>
        <v>36</v>
      </c>
      <c r="N64" s="66">
        <f t="shared" si="11"/>
        <v>27</v>
      </c>
    </row>
    <row r="65" spans="1:14" ht="15.75" thickBot="1" x14ac:dyDescent="0.3">
      <c r="B65" s="68"/>
      <c r="C65" s="72"/>
      <c r="D65" s="68"/>
      <c r="E65" s="68"/>
      <c r="F65" s="68"/>
      <c r="G65" s="68"/>
      <c r="H65" s="68"/>
      <c r="I65" s="68"/>
      <c r="J65" s="68"/>
      <c r="K65" s="68"/>
      <c r="L65">
        <f t="shared" si="12"/>
        <v>44</v>
      </c>
      <c r="M65" s="66">
        <f>+C12-H12</f>
        <v>38</v>
      </c>
      <c r="N65" s="66">
        <f t="shared" si="11"/>
        <v>28.5</v>
      </c>
    </row>
    <row r="66" spans="1:14" x14ac:dyDescent="0.25">
      <c r="C66" s="58">
        <f>SUM(C63:C65)</f>
        <v>0</v>
      </c>
      <c r="L66">
        <f t="shared" si="12"/>
        <v>45</v>
      </c>
      <c r="M66" s="66">
        <f>+C12-F12-H12</f>
        <v>22</v>
      </c>
      <c r="N66" s="66">
        <f t="shared" si="11"/>
        <v>16.5</v>
      </c>
    </row>
    <row r="67" spans="1:14" x14ac:dyDescent="0.25">
      <c r="L67">
        <f t="shared" si="12"/>
        <v>46</v>
      </c>
      <c r="M67" s="66">
        <f>+C12-G12-H12</f>
        <v>21</v>
      </c>
      <c r="N67" s="66">
        <f t="shared" si="11"/>
        <v>15.75</v>
      </c>
    </row>
    <row r="68" spans="1:14" x14ac:dyDescent="0.25">
      <c r="A68" t="s">
        <v>53</v>
      </c>
      <c r="L68">
        <f t="shared" si="12"/>
        <v>47</v>
      </c>
      <c r="M68" s="66">
        <f>+C12-F12-G12-H12</f>
        <v>5</v>
      </c>
      <c r="N68" s="66">
        <f t="shared" si="11"/>
        <v>3.75</v>
      </c>
    </row>
    <row r="69" spans="1:14" x14ac:dyDescent="0.25">
      <c r="B69" t="s">
        <v>52</v>
      </c>
      <c r="C69" s="58">
        <f>IF(E69=TRUE,IF(D69=TRUE,0,J40),0)</f>
        <v>0</v>
      </c>
      <c r="D69" t="b">
        <f>ISBLANK(Sheet1!E8)</f>
        <v>1</v>
      </c>
      <c r="E69" t="b">
        <f>ISBLANK(Sheet1!E23)</f>
        <v>1</v>
      </c>
      <c r="L69">
        <f>+L61+10</f>
        <v>50</v>
      </c>
      <c r="M69" s="53">
        <f>+C13</f>
        <v>64</v>
      </c>
      <c r="N69" s="66">
        <f t="shared" si="11"/>
        <v>48</v>
      </c>
    </row>
    <row r="70" spans="1:14" x14ac:dyDescent="0.25">
      <c r="C70" s="58"/>
      <c r="L70">
        <f t="shared" si="12"/>
        <v>51</v>
      </c>
      <c r="M70" s="66">
        <f>+C13-F13</f>
        <v>50</v>
      </c>
      <c r="N70" s="66">
        <f t="shared" si="11"/>
        <v>37.5</v>
      </c>
    </row>
    <row r="71" spans="1:14" ht="15.75" thickBot="1" x14ac:dyDescent="0.3">
      <c r="C71" s="59"/>
      <c r="L71">
        <f t="shared" si="12"/>
        <v>52</v>
      </c>
      <c r="M71" s="66">
        <f>+C13-G13</f>
        <v>48</v>
      </c>
      <c r="N71" s="66">
        <f t="shared" si="11"/>
        <v>36</v>
      </c>
    </row>
    <row r="72" spans="1:14" x14ac:dyDescent="0.25">
      <c r="C72" s="58">
        <f>SUM(C69:C71)</f>
        <v>0</v>
      </c>
      <c r="L72">
        <f t="shared" si="12"/>
        <v>53</v>
      </c>
      <c r="M72" s="66">
        <f>+C13-F13-G13</f>
        <v>34</v>
      </c>
      <c r="N72" s="66">
        <f t="shared" si="11"/>
        <v>25.5</v>
      </c>
    </row>
    <row r="73" spans="1:14" x14ac:dyDescent="0.25">
      <c r="L73">
        <f t="shared" si="12"/>
        <v>54</v>
      </c>
      <c r="M73" s="66">
        <f>+C13-H13</f>
        <v>35</v>
      </c>
      <c r="N73" s="66">
        <f t="shared" si="11"/>
        <v>26.25</v>
      </c>
    </row>
    <row r="74" spans="1:14" x14ac:dyDescent="0.25">
      <c r="A74" t="s">
        <v>54</v>
      </c>
      <c r="L74">
        <f t="shared" si="12"/>
        <v>55</v>
      </c>
      <c r="M74" s="66">
        <f>+C13-F13-H13</f>
        <v>21</v>
      </c>
      <c r="N74" s="66">
        <f t="shared" si="11"/>
        <v>15.75</v>
      </c>
    </row>
    <row r="75" spans="1:14" x14ac:dyDescent="0.25">
      <c r="B75" t="s">
        <v>52</v>
      </c>
      <c r="C75" s="58">
        <f>IF(E75=TRUE,IF(D75=TRUE,0,J41),0)</f>
        <v>0</v>
      </c>
      <c r="D75" t="b">
        <f>ISBLANK(Sheet1!F8)</f>
        <v>1</v>
      </c>
      <c r="E75" t="b">
        <f>ISBLANK(Sheet1!F23)</f>
        <v>1</v>
      </c>
      <c r="L75">
        <f t="shared" si="12"/>
        <v>56</v>
      </c>
      <c r="M75" s="66">
        <f>+C13-G13-H13</f>
        <v>19</v>
      </c>
      <c r="N75" s="66">
        <f t="shared" si="11"/>
        <v>14.25</v>
      </c>
    </row>
    <row r="76" spans="1:14" x14ac:dyDescent="0.25">
      <c r="C76" s="58"/>
      <c r="L76">
        <f t="shared" si="12"/>
        <v>57</v>
      </c>
      <c r="M76" s="66">
        <f>+C13-F13-G13-H13</f>
        <v>5</v>
      </c>
      <c r="N76" s="66">
        <f t="shared" si="11"/>
        <v>3.75</v>
      </c>
    </row>
    <row r="77" spans="1:14" ht="15.75" thickBot="1" x14ac:dyDescent="0.3">
      <c r="C77" s="59"/>
      <c r="L77">
        <f>+L69+10</f>
        <v>60</v>
      </c>
      <c r="M77" s="53">
        <f>+C14</f>
        <v>64</v>
      </c>
      <c r="N77" s="66">
        <f t="shared" si="11"/>
        <v>48</v>
      </c>
    </row>
    <row r="78" spans="1:14" x14ac:dyDescent="0.25">
      <c r="C78" s="58">
        <f>SUM(C75:C77)</f>
        <v>0</v>
      </c>
      <c r="L78">
        <f t="shared" si="12"/>
        <v>61</v>
      </c>
      <c r="M78" s="66">
        <f>+C14-F14</f>
        <v>50</v>
      </c>
      <c r="N78" s="66">
        <f t="shared" si="11"/>
        <v>37.5</v>
      </c>
    </row>
    <row r="79" spans="1:14" x14ac:dyDescent="0.25">
      <c r="L79">
        <f t="shared" si="12"/>
        <v>62</v>
      </c>
      <c r="M79" s="66">
        <f>+C14-G14</f>
        <v>48</v>
      </c>
      <c r="N79" s="66">
        <f t="shared" si="11"/>
        <v>36</v>
      </c>
    </row>
    <row r="80" spans="1:14" x14ac:dyDescent="0.25">
      <c r="A80" t="s">
        <v>55</v>
      </c>
      <c r="L80">
        <f t="shared" si="12"/>
        <v>63</v>
      </c>
      <c r="M80" s="66">
        <f>+C14-F14-G14</f>
        <v>34</v>
      </c>
      <c r="N80" s="66">
        <f t="shared" si="11"/>
        <v>25.5</v>
      </c>
    </row>
    <row r="81" spans="1:14" x14ac:dyDescent="0.25">
      <c r="B81" t="s">
        <v>52</v>
      </c>
      <c r="C81" s="58">
        <f>IF(E81=TRUE,IF(D81=TRUE,0,J42),0)</f>
        <v>0</v>
      </c>
      <c r="D81" t="b">
        <f>ISBLANK(Sheet1!G8)</f>
        <v>1</v>
      </c>
      <c r="E81" t="b">
        <f>ISBLANK(Sheet1!G23)</f>
        <v>1</v>
      </c>
      <c r="L81">
        <f t="shared" si="12"/>
        <v>64</v>
      </c>
      <c r="M81" s="66">
        <f>+C14-H14</f>
        <v>35</v>
      </c>
      <c r="N81" s="66">
        <f t="shared" si="11"/>
        <v>26.25</v>
      </c>
    </row>
    <row r="82" spans="1:14" x14ac:dyDescent="0.25">
      <c r="C82" s="58"/>
      <c r="L82">
        <f t="shared" si="12"/>
        <v>65</v>
      </c>
      <c r="M82" s="66">
        <f>+C14-F14-H14</f>
        <v>21</v>
      </c>
      <c r="N82" s="66">
        <f t="shared" si="11"/>
        <v>15.75</v>
      </c>
    </row>
    <row r="83" spans="1:14" ht="15.75" thickBot="1" x14ac:dyDescent="0.3">
      <c r="C83" s="59"/>
      <c r="L83">
        <f t="shared" si="12"/>
        <v>66</v>
      </c>
      <c r="M83" s="66">
        <f>+C14-G14-H14</f>
        <v>19</v>
      </c>
      <c r="N83" s="66">
        <f t="shared" si="11"/>
        <v>14.25</v>
      </c>
    </row>
    <row r="84" spans="1:14" x14ac:dyDescent="0.25">
      <c r="C84" s="58">
        <f>SUM(C81:C83)</f>
        <v>0</v>
      </c>
      <c r="L84">
        <f t="shared" si="12"/>
        <v>67</v>
      </c>
      <c r="M84" s="66">
        <f>+C14-F14-G14-H14</f>
        <v>5</v>
      </c>
      <c r="N84" s="66">
        <f t="shared" si="11"/>
        <v>3.75</v>
      </c>
    </row>
    <row r="85" spans="1:14" x14ac:dyDescent="0.25">
      <c r="L85">
        <f>+L77+10</f>
        <v>70</v>
      </c>
      <c r="M85" s="53">
        <f>+C15</f>
        <v>59</v>
      </c>
      <c r="N85" s="66">
        <f t="shared" ref="N85:N110" si="14">+M85*0.75</f>
        <v>44.25</v>
      </c>
    </row>
    <row r="86" spans="1:14" x14ac:dyDescent="0.25">
      <c r="L86">
        <f t="shared" si="12"/>
        <v>71</v>
      </c>
      <c r="M86" s="66">
        <f>+C15-F15</f>
        <v>46</v>
      </c>
      <c r="N86" s="66">
        <f t="shared" si="14"/>
        <v>34.5</v>
      </c>
    </row>
    <row r="87" spans="1:14" x14ac:dyDescent="0.25">
      <c r="A87" t="s">
        <v>56</v>
      </c>
      <c r="L87">
        <f t="shared" si="12"/>
        <v>72</v>
      </c>
      <c r="M87" s="66">
        <f>+C15-G15</f>
        <v>44</v>
      </c>
      <c r="N87" s="66">
        <f t="shared" si="14"/>
        <v>33</v>
      </c>
    </row>
    <row r="88" spans="1:14" x14ac:dyDescent="0.25">
      <c r="B88" t="s">
        <v>52</v>
      </c>
      <c r="C88" s="58">
        <f>IF(E88=TRUE,IF(D88=TRUE,0,J43),0)</f>
        <v>0</v>
      </c>
      <c r="D88" t="b">
        <f>ISBLANK(Sheet1!H8)</f>
        <v>1</v>
      </c>
      <c r="E88" t="b">
        <f>ISBLANK(Sheet1!H23)</f>
        <v>1</v>
      </c>
      <c r="L88">
        <f t="shared" si="12"/>
        <v>73</v>
      </c>
      <c r="M88" s="66">
        <f>+C15-F15-G15</f>
        <v>31</v>
      </c>
      <c r="N88" s="66">
        <f t="shared" si="14"/>
        <v>23.25</v>
      </c>
    </row>
    <row r="89" spans="1:14" x14ac:dyDescent="0.25">
      <c r="C89" s="58"/>
      <c r="L89">
        <f t="shared" si="12"/>
        <v>74</v>
      </c>
      <c r="M89" s="66">
        <f>+C15-H15</f>
        <v>33</v>
      </c>
      <c r="N89" s="66">
        <f t="shared" si="14"/>
        <v>24.75</v>
      </c>
    </row>
    <row r="90" spans="1:14" ht="15.75" thickBot="1" x14ac:dyDescent="0.3">
      <c r="C90" s="59"/>
      <c r="L90">
        <f t="shared" si="12"/>
        <v>75</v>
      </c>
      <c r="M90" s="66">
        <f>+C15-F15-H15</f>
        <v>20</v>
      </c>
      <c r="N90" s="66">
        <f t="shared" si="14"/>
        <v>15</v>
      </c>
    </row>
    <row r="91" spans="1:14" x14ac:dyDescent="0.25">
      <c r="C91" s="58">
        <f>SUM(C88:C90)</f>
        <v>0</v>
      </c>
      <c r="L91">
        <f t="shared" si="12"/>
        <v>76</v>
      </c>
      <c r="M91" s="66">
        <f>+C15-G15-H15</f>
        <v>18</v>
      </c>
      <c r="N91" s="66">
        <f t="shared" si="14"/>
        <v>13.5</v>
      </c>
    </row>
    <row r="92" spans="1:14" x14ac:dyDescent="0.25">
      <c r="L92">
        <f t="shared" si="12"/>
        <v>77</v>
      </c>
      <c r="M92" s="66">
        <f>+C15-F15-G15-H15</f>
        <v>5</v>
      </c>
      <c r="N92" s="66">
        <f t="shared" si="14"/>
        <v>3.75</v>
      </c>
    </row>
    <row r="93" spans="1:14" x14ac:dyDescent="0.25">
      <c r="L93">
        <f>+L85+10</f>
        <v>80</v>
      </c>
      <c r="M93" s="53">
        <f>+C16</f>
        <v>64</v>
      </c>
      <c r="N93" s="66">
        <f t="shared" si="14"/>
        <v>48</v>
      </c>
    </row>
    <row r="94" spans="1:14" x14ac:dyDescent="0.25">
      <c r="L94">
        <f t="shared" si="12"/>
        <v>81</v>
      </c>
      <c r="M94" s="66">
        <f>+C16-F16</f>
        <v>50</v>
      </c>
      <c r="N94" s="66">
        <f t="shared" si="14"/>
        <v>37.5</v>
      </c>
    </row>
    <row r="95" spans="1:14" x14ac:dyDescent="0.25">
      <c r="L95">
        <f t="shared" si="12"/>
        <v>82</v>
      </c>
      <c r="M95" s="66">
        <f>+C16-G16</f>
        <v>48</v>
      </c>
      <c r="N95" s="66">
        <f t="shared" si="14"/>
        <v>36</v>
      </c>
    </row>
    <row r="96" spans="1:14" x14ac:dyDescent="0.25">
      <c r="L96">
        <f t="shared" si="12"/>
        <v>83</v>
      </c>
      <c r="M96" s="66">
        <f>+C16-F16-G16</f>
        <v>34</v>
      </c>
      <c r="N96" s="66">
        <f t="shared" si="14"/>
        <v>25.5</v>
      </c>
    </row>
    <row r="97" spans="12:14" x14ac:dyDescent="0.25">
      <c r="L97">
        <f t="shared" si="12"/>
        <v>84</v>
      </c>
      <c r="M97" s="66">
        <f>+C16-H16</f>
        <v>35</v>
      </c>
      <c r="N97" s="66">
        <f t="shared" si="14"/>
        <v>26.25</v>
      </c>
    </row>
    <row r="98" spans="12:14" x14ac:dyDescent="0.25">
      <c r="L98">
        <f t="shared" si="12"/>
        <v>85</v>
      </c>
      <c r="M98" s="66">
        <f>+C16-F16-H16</f>
        <v>21</v>
      </c>
      <c r="N98" s="66">
        <f t="shared" si="14"/>
        <v>15.75</v>
      </c>
    </row>
    <row r="99" spans="12:14" x14ac:dyDescent="0.25">
      <c r="L99">
        <f t="shared" si="12"/>
        <v>86</v>
      </c>
      <c r="M99" s="66">
        <f>+C16-G16-H16</f>
        <v>19</v>
      </c>
      <c r="N99" s="66">
        <f t="shared" si="14"/>
        <v>14.25</v>
      </c>
    </row>
    <row r="100" spans="12:14" x14ac:dyDescent="0.25">
      <c r="L100">
        <f t="shared" si="12"/>
        <v>87</v>
      </c>
      <c r="M100" s="66">
        <f>+C16-F16-G16-H16</f>
        <v>5</v>
      </c>
      <c r="N100" s="66">
        <f t="shared" si="14"/>
        <v>3.75</v>
      </c>
    </row>
    <row r="101" spans="12:14" x14ac:dyDescent="0.25">
      <c r="L101">
        <f>+L93+10</f>
        <v>90</v>
      </c>
      <c r="M101" s="53">
        <f>+C17</f>
        <v>64</v>
      </c>
      <c r="N101" s="66">
        <f t="shared" si="14"/>
        <v>48</v>
      </c>
    </row>
    <row r="102" spans="12:14" x14ac:dyDescent="0.25">
      <c r="L102">
        <f t="shared" si="12"/>
        <v>91</v>
      </c>
      <c r="M102" s="66">
        <f>+C17-F17</f>
        <v>50</v>
      </c>
      <c r="N102" s="66">
        <f t="shared" si="14"/>
        <v>37.5</v>
      </c>
    </row>
    <row r="103" spans="12:14" x14ac:dyDescent="0.25">
      <c r="L103">
        <f t="shared" si="12"/>
        <v>92</v>
      </c>
      <c r="M103" s="66">
        <f>+C17-G17</f>
        <v>48</v>
      </c>
      <c r="N103" s="66">
        <f t="shared" si="14"/>
        <v>36</v>
      </c>
    </row>
    <row r="104" spans="12:14" x14ac:dyDescent="0.25">
      <c r="L104">
        <f t="shared" si="12"/>
        <v>93</v>
      </c>
      <c r="M104" s="66">
        <f>+C17-F17-G17</f>
        <v>34</v>
      </c>
      <c r="N104" s="66">
        <f t="shared" si="14"/>
        <v>25.5</v>
      </c>
    </row>
    <row r="105" spans="12:14" x14ac:dyDescent="0.25">
      <c r="L105">
        <f t="shared" si="12"/>
        <v>94</v>
      </c>
      <c r="M105" s="66">
        <f>+C17-H17</f>
        <v>35</v>
      </c>
      <c r="N105" s="66">
        <f t="shared" si="14"/>
        <v>26.25</v>
      </c>
    </row>
    <row r="106" spans="12:14" x14ac:dyDescent="0.25">
      <c r="L106">
        <f t="shared" si="12"/>
        <v>95</v>
      </c>
      <c r="M106" s="66">
        <f>+C17-F17-H17</f>
        <v>21</v>
      </c>
      <c r="N106" s="66">
        <f t="shared" si="14"/>
        <v>15.75</v>
      </c>
    </row>
    <row r="107" spans="12:14" x14ac:dyDescent="0.25">
      <c r="L107">
        <f t="shared" si="12"/>
        <v>96</v>
      </c>
      <c r="M107" s="66">
        <f>+C17-G17-H17</f>
        <v>19</v>
      </c>
      <c r="N107" s="66">
        <f t="shared" si="14"/>
        <v>14.25</v>
      </c>
    </row>
    <row r="108" spans="12:14" x14ac:dyDescent="0.25">
      <c r="L108">
        <f t="shared" si="12"/>
        <v>97</v>
      </c>
      <c r="M108" s="66">
        <f>+C17-F17-G17-H17</f>
        <v>5</v>
      </c>
      <c r="N108" s="66">
        <f t="shared" si="14"/>
        <v>3.75</v>
      </c>
    </row>
    <row r="109" spans="12:14" x14ac:dyDescent="0.25">
      <c r="L109">
        <f>+L101+10</f>
        <v>100</v>
      </c>
      <c r="M109" s="53">
        <f>+C18</f>
        <v>64</v>
      </c>
      <c r="N109" s="66">
        <f t="shared" si="14"/>
        <v>48</v>
      </c>
    </row>
    <row r="110" spans="12:14" x14ac:dyDescent="0.25">
      <c r="L110">
        <f t="shared" si="12"/>
        <v>101</v>
      </c>
      <c r="M110" s="66">
        <f>+C18-F18</f>
        <v>50</v>
      </c>
      <c r="N110" s="66">
        <f t="shared" si="14"/>
        <v>37.5</v>
      </c>
    </row>
    <row r="111" spans="12:14" x14ac:dyDescent="0.25">
      <c r="L111">
        <f t="shared" si="12"/>
        <v>102</v>
      </c>
      <c r="M111" s="66">
        <f>+C18-G18</f>
        <v>48</v>
      </c>
      <c r="N111" s="66">
        <f t="shared" ref="N111:N174" si="15">+M111*0.75</f>
        <v>36</v>
      </c>
    </row>
    <row r="112" spans="12:14" x14ac:dyDescent="0.25">
      <c r="L112">
        <f t="shared" si="12"/>
        <v>103</v>
      </c>
      <c r="M112" s="66">
        <f>+C18-F18-G18</f>
        <v>34</v>
      </c>
      <c r="N112" s="66">
        <f t="shared" si="15"/>
        <v>25.5</v>
      </c>
    </row>
    <row r="113" spans="11:14" x14ac:dyDescent="0.25">
      <c r="L113">
        <f t="shared" si="12"/>
        <v>104</v>
      </c>
      <c r="M113" s="66">
        <f>+C18-H18</f>
        <v>35</v>
      </c>
      <c r="N113" s="66">
        <f t="shared" si="15"/>
        <v>26.25</v>
      </c>
    </row>
    <row r="114" spans="11:14" x14ac:dyDescent="0.25">
      <c r="L114">
        <f t="shared" si="12"/>
        <v>105</v>
      </c>
      <c r="M114" s="66">
        <f>+C18-F18-H18</f>
        <v>21</v>
      </c>
      <c r="N114" s="66">
        <f t="shared" si="15"/>
        <v>15.75</v>
      </c>
    </row>
    <row r="115" spans="11:14" x14ac:dyDescent="0.25">
      <c r="L115">
        <f t="shared" si="12"/>
        <v>106</v>
      </c>
      <c r="M115" s="66">
        <f>+C18-G18-H18</f>
        <v>19</v>
      </c>
      <c r="N115" s="66">
        <f t="shared" si="15"/>
        <v>14.25</v>
      </c>
    </row>
    <row r="116" spans="11:14" x14ac:dyDescent="0.25">
      <c r="L116">
        <f t="shared" si="12"/>
        <v>107</v>
      </c>
      <c r="M116" s="66">
        <f>+C18-F18-G18-H18</f>
        <v>5</v>
      </c>
      <c r="N116" s="66">
        <f t="shared" si="15"/>
        <v>3.75</v>
      </c>
    </row>
    <row r="117" spans="11:14" x14ac:dyDescent="0.25">
      <c r="L117">
        <f>+L109+10</f>
        <v>110</v>
      </c>
      <c r="M117" s="53">
        <f>+C19</f>
        <v>59</v>
      </c>
      <c r="N117" s="66">
        <f t="shared" si="15"/>
        <v>44.25</v>
      </c>
    </row>
    <row r="118" spans="11:14" x14ac:dyDescent="0.25">
      <c r="L118">
        <f t="shared" ref="L118:L124" si="16">+L110+10</f>
        <v>111</v>
      </c>
      <c r="M118" s="66">
        <f>+C19-F19</f>
        <v>46</v>
      </c>
      <c r="N118" s="66">
        <f t="shared" si="15"/>
        <v>34.5</v>
      </c>
    </row>
    <row r="119" spans="11:14" x14ac:dyDescent="0.25">
      <c r="L119">
        <f t="shared" si="16"/>
        <v>112</v>
      </c>
      <c r="M119" s="66">
        <f>+C19-G19</f>
        <v>44</v>
      </c>
      <c r="N119" s="66">
        <f t="shared" si="15"/>
        <v>33</v>
      </c>
    </row>
    <row r="120" spans="11:14" x14ac:dyDescent="0.25">
      <c r="L120">
        <f t="shared" si="16"/>
        <v>113</v>
      </c>
      <c r="M120" s="66">
        <f>+C19-F19-G19</f>
        <v>31</v>
      </c>
      <c r="N120" s="66">
        <f t="shared" si="15"/>
        <v>23.25</v>
      </c>
    </row>
    <row r="121" spans="11:14" x14ac:dyDescent="0.25">
      <c r="L121">
        <f t="shared" si="16"/>
        <v>114</v>
      </c>
      <c r="M121" s="66">
        <f>+C19-H19</f>
        <v>33</v>
      </c>
      <c r="N121" s="66">
        <f t="shared" si="15"/>
        <v>24.75</v>
      </c>
    </row>
    <row r="122" spans="11:14" x14ac:dyDescent="0.25">
      <c r="L122">
        <f t="shared" si="16"/>
        <v>115</v>
      </c>
      <c r="M122" s="66">
        <f>+C19-F19-H19</f>
        <v>20</v>
      </c>
      <c r="N122" s="66">
        <f t="shared" si="15"/>
        <v>15</v>
      </c>
    </row>
    <row r="123" spans="11:14" x14ac:dyDescent="0.25">
      <c r="L123">
        <f t="shared" si="16"/>
        <v>116</v>
      </c>
      <c r="M123" s="66">
        <f>+C19-G19-H19</f>
        <v>18</v>
      </c>
      <c r="N123" s="66">
        <f t="shared" si="15"/>
        <v>13.5</v>
      </c>
    </row>
    <row r="124" spans="11:14" x14ac:dyDescent="0.25">
      <c r="L124">
        <f t="shared" si="16"/>
        <v>117</v>
      </c>
      <c r="M124" s="66">
        <f>+C19-F19-G19-H19</f>
        <v>5</v>
      </c>
      <c r="N124" s="66">
        <f t="shared" si="15"/>
        <v>3.75</v>
      </c>
    </row>
    <row r="125" spans="11:14" x14ac:dyDescent="0.25">
      <c r="L125">
        <f>+L117+10</f>
        <v>120</v>
      </c>
      <c r="M125" s="53">
        <f>+C20</f>
        <v>0</v>
      </c>
      <c r="N125" s="66">
        <f t="shared" si="15"/>
        <v>0</v>
      </c>
    </row>
    <row r="126" spans="11:14" x14ac:dyDescent="0.25">
      <c r="K126" s="58"/>
      <c r="L126">
        <f t="shared" ref="L126:L132" si="17">+L118+10</f>
        <v>121</v>
      </c>
      <c r="M126" s="66">
        <f>+C20-F20</f>
        <v>0</v>
      </c>
      <c r="N126" s="66">
        <f t="shared" si="15"/>
        <v>0</v>
      </c>
    </row>
    <row r="127" spans="11:14" x14ac:dyDescent="0.25">
      <c r="L127">
        <f t="shared" si="17"/>
        <v>122</v>
      </c>
      <c r="M127" s="66">
        <f>+C20-G20</f>
        <v>0</v>
      </c>
      <c r="N127" s="66">
        <f t="shared" si="15"/>
        <v>0</v>
      </c>
    </row>
    <row r="128" spans="11:14" x14ac:dyDescent="0.25">
      <c r="L128">
        <f t="shared" si="17"/>
        <v>123</v>
      </c>
      <c r="M128" s="66">
        <f>+C20-F20-G20</f>
        <v>0</v>
      </c>
      <c r="N128" s="66">
        <f t="shared" si="15"/>
        <v>0</v>
      </c>
    </row>
    <row r="129" spans="12:15" x14ac:dyDescent="0.25">
      <c r="L129">
        <f t="shared" si="17"/>
        <v>124</v>
      </c>
      <c r="M129" s="66">
        <f>+C20-H20</f>
        <v>0</v>
      </c>
      <c r="N129" s="66">
        <f t="shared" si="15"/>
        <v>0</v>
      </c>
    </row>
    <row r="130" spans="12:15" x14ac:dyDescent="0.25">
      <c r="L130">
        <f t="shared" si="17"/>
        <v>125</v>
      </c>
      <c r="M130" s="66">
        <f>+C20-F20-H20</f>
        <v>0</v>
      </c>
      <c r="N130" s="66">
        <f t="shared" si="15"/>
        <v>0</v>
      </c>
    </row>
    <row r="131" spans="12:15" x14ac:dyDescent="0.25">
      <c r="L131">
        <f t="shared" si="17"/>
        <v>126</v>
      </c>
      <c r="M131" s="66">
        <f>+C20-G20-H20</f>
        <v>0</v>
      </c>
      <c r="N131" s="66">
        <f t="shared" si="15"/>
        <v>0</v>
      </c>
    </row>
    <row r="132" spans="12:15" x14ac:dyDescent="0.25">
      <c r="L132">
        <f t="shared" si="17"/>
        <v>127</v>
      </c>
      <c r="M132" s="66">
        <f>+C20-F20-G20-H20</f>
        <v>0</v>
      </c>
      <c r="N132" s="66">
        <f t="shared" si="15"/>
        <v>0</v>
      </c>
    </row>
    <row r="133" spans="12:15" x14ac:dyDescent="0.25">
      <c r="L133">
        <f>+L125+10</f>
        <v>130</v>
      </c>
      <c r="M133" s="53">
        <f>+C21</f>
        <v>0</v>
      </c>
      <c r="N133" s="66">
        <f t="shared" si="15"/>
        <v>0</v>
      </c>
    </row>
    <row r="134" spans="12:15" x14ac:dyDescent="0.25">
      <c r="L134">
        <f t="shared" ref="L134:L140" si="18">+L126+10</f>
        <v>131</v>
      </c>
      <c r="M134" s="66">
        <f>+C21-F21</f>
        <v>0</v>
      </c>
      <c r="N134" s="66">
        <f t="shared" si="15"/>
        <v>0</v>
      </c>
    </row>
    <row r="135" spans="12:15" x14ac:dyDescent="0.25">
      <c r="L135">
        <f t="shared" si="18"/>
        <v>132</v>
      </c>
      <c r="M135" s="66">
        <f>+C21-G21</f>
        <v>0</v>
      </c>
      <c r="N135" s="66">
        <f t="shared" si="15"/>
        <v>0</v>
      </c>
      <c r="O135" s="53"/>
    </row>
    <row r="136" spans="12:15" x14ac:dyDescent="0.25">
      <c r="L136">
        <f t="shared" si="18"/>
        <v>133</v>
      </c>
      <c r="M136" s="66">
        <f>+C21-F21-G21</f>
        <v>0</v>
      </c>
      <c r="N136" s="66">
        <f t="shared" si="15"/>
        <v>0</v>
      </c>
      <c r="O136" s="66"/>
    </row>
    <row r="137" spans="12:15" x14ac:dyDescent="0.25">
      <c r="L137">
        <f t="shared" si="18"/>
        <v>134</v>
      </c>
      <c r="M137" s="66">
        <f>+C21-H21</f>
        <v>0</v>
      </c>
      <c r="N137" s="66">
        <f t="shared" si="15"/>
        <v>0</v>
      </c>
    </row>
    <row r="138" spans="12:15" x14ac:dyDescent="0.25">
      <c r="L138">
        <f t="shared" si="18"/>
        <v>135</v>
      </c>
      <c r="M138" s="66">
        <f>+C21-F21-H21</f>
        <v>0</v>
      </c>
      <c r="N138" s="66">
        <f t="shared" si="15"/>
        <v>0</v>
      </c>
    </row>
    <row r="139" spans="12:15" x14ac:dyDescent="0.25">
      <c r="L139">
        <f t="shared" si="18"/>
        <v>136</v>
      </c>
      <c r="M139" s="66">
        <f>+C21-G21-H21</f>
        <v>0</v>
      </c>
      <c r="N139" s="66">
        <f t="shared" si="15"/>
        <v>0</v>
      </c>
    </row>
    <row r="140" spans="12:15" x14ac:dyDescent="0.25">
      <c r="L140">
        <f t="shared" si="18"/>
        <v>137</v>
      </c>
      <c r="M140" s="66">
        <f>+C21-F21-G21-H21</f>
        <v>0</v>
      </c>
      <c r="N140" s="66">
        <f t="shared" si="15"/>
        <v>0</v>
      </c>
    </row>
    <row r="141" spans="12:15" x14ac:dyDescent="0.25">
      <c r="L141">
        <v>1000</v>
      </c>
      <c r="M141" s="99">
        <f>+B25</f>
        <v>59</v>
      </c>
      <c r="N141" s="66">
        <f t="shared" si="15"/>
        <v>44.25</v>
      </c>
    </row>
    <row r="142" spans="12:15" x14ac:dyDescent="0.25">
      <c r="L142">
        <v>1001</v>
      </c>
      <c r="M142" s="98">
        <f>+B25-F25</f>
        <v>46</v>
      </c>
      <c r="N142" s="66">
        <f t="shared" si="15"/>
        <v>34.5</v>
      </c>
    </row>
    <row r="143" spans="12:15" x14ac:dyDescent="0.25">
      <c r="L143">
        <v>1002</v>
      </c>
      <c r="M143" s="98">
        <f>+B25-G25</f>
        <v>44</v>
      </c>
      <c r="N143" s="66">
        <f t="shared" si="15"/>
        <v>33</v>
      </c>
    </row>
    <row r="144" spans="12:15" x14ac:dyDescent="0.25">
      <c r="L144">
        <v>1003</v>
      </c>
      <c r="M144" s="98">
        <f>+B25-F25-G25</f>
        <v>31</v>
      </c>
      <c r="N144" s="66">
        <f t="shared" si="15"/>
        <v>23.25</v>
      </c>
    </row>
    <row r="145" spans="12:14" x14ac:dyDescent="0.25">
      <c r="L145">
        <v>1004</v>
      </c>
      <c r="M145" s="98">
        <f>+B25-H25</f>
        <v>33</v>
      </c>
      <c r="N145" s="66">
        <f t="shared" si="15"/>
        <v>24.75</v>
      </c>
    </row>
    <row r="146" spans="12:14" x14ac:dyDescent="0.25">
      <c r="L146">
        <v>1005</v>
      </c>
      <c r="M146" s="98">
        <f>+B25-F25-H25</f>
        <v>20</v>
      </c>
      <c r="N146" s="66">
        <f t="shared" si="15"/>
        <v>15</v>
      </c>
    </row>
    <row r="147" spans="12:14" x14ac:dyDescent="0.25">
      <c r="L147">
        <v>1006</v>
      </c>
      <c r="M147" s="98">
        <f>+B25-G25-H25</f>
        <v>18</v>
      </c>
      <c r="N147" s="66">
        <f t="shared" si="15"/>
        <v>13.5</v>
      </c>
    </row>
    <row r="148" spans="12:14" x14ac:dyDescent="0.25">
      <c r="L148">
        <v>1007</v>
      </c>
      <c r="M148" s="98">
        <f>+B25-G25-H25-F25</f>
        <v>5</v>
      </c>
      <c r="N148" s="66">
        <f t="shared" si="15"/>
        <v>3.75</v>
      </c>
    </row>
    <row r="149" spans="12:14" x14ac:dyDescent="0.25">
      <c r="L149">
        <v>2000</v>
      </c>
      <c r="M149" s="101">
        <f>+B26</f>
        <v>64</v>
      </c>
      <c r="N149" s="66">
        <f t="shared" si="15"/>
        <v>48</v>
      </c>
    </row>
    <row r="150" spans="12:14" x14ac:dyDescent="0.25">
      <c r="L150">
        <v>2001</v>
      </c>
      <c r="M150" s="101">
        <f>+B26-F26</f>
        <v>50</v>
      </c>
      <c r="N150" s="66">
        <f t="shared" si="15"/>
        <v>37.5</v>
      </c>
    </row>
    <row r="151" spans="12:14" x14ac:dyDescent="0.25">
      <c r="L151">
        <v>2002</v>
      </c>
      <c r="M151" s="101">
        <f>+B26-G26</f>
        <v>48</v>
      </c>
      <c r="N151" s="66">
        <f t="shared" si="15"/>
        <v>36</v>
      </c>
    </row>
    <row r="152" spans="12:14" x14ac:dyDescent="0.25">
      <c r="L152">
        <v>2003</v>
      </c>
      <c r="M152" s="101">
        <f>+B26-F26-G26</f>
        <v>34</v>
      </c>
      <c r="N152" s="66">
        <f t="shared" si="15"/>
        <v>25.5</v>
      </c>
    </row>
    <row r="153" spans="12:14" x14ac:dyDescent="0.25">
      <c r="L153">
        <v>2004</v>
      </c>
      <c r="M153" s="101">
        <f>+B26-H26</f>
        <v>35</v>
      </c>
      <c r="N153" s="66">
        <f t="shared" si="15"/>
        <v>26.25</v>
      </c>
    </row>
    <row r="154" spans="12:14" x14ac:dyDescent="0.25">
      <c r="L154">
        <v>2005</v>
      </c>
      <c r="M154" s="101">
        <f>+B26-F26-H26</f>
        <v>21</v>
      </c>
      <c r="N154" s="66">
        <f t="shared" si="15"/>
        <v>15.75</v>
      </c>
    </row>
    <row r="155" spans="12:14" x14ac:dyDescent="0.25">
      <c r="L155">
        <v>2006</v>
      </c>
      <c r="M155" s="101">
        <f>+B26-G26-H26</f>
        <v>19</v>
      </c>
      <c r="N155" s="66">
        <f t="shared" si="15"/>
        <v>14.25</v>
      </c>
    </row>
    <row r="156" spans="12:14" x14ac:dyDescent="0.25">
      <c r="L156">
        <v>2007</v>
      </c>
      <c r="M156" s="98">
        <f>+B26-G26-F26-H26</f>
        <v>5</v>
      </c>
      <c r="N156" s="66">
        <f t="shared" si="15"/>
        <v>3.75</v>
      </c>
    </row>
    <row r="157" spans="12:14" x14ac:dyDescent="0.25">
      <c r="L157">
        <v>3000</v>
      </c>
      <c r="M157" s="99">
        <f>+B27</f>
        <v>69</v>
      </c>
      <c r="N157" s="66">
        <f t="shared" si="15"/>
        <v>51.75</v>
      </c>
    </row>
    <row r="158" spans="12:14" x14ac:dyDescent="0.25">
      <c r="L158">
        <v>3001</v>
      </c>
      <c r="M158" s="99">
        <f>+B27-F27</f>
        <v>53</v>
      </c>
      <c r="N158" s="66">
        <f t="shared" si="15"/>
        <v>39.75</v>
      </c>
    </row>
    <row r="159" spans="12:14" x14ac:dyDescent="0.25">
      <c r="L159">
        <v>3002</v>
      </c>
      <c r="M159" s="99">
        <f>+B27-G27</f>
        <v>52</v>
      </c>
      <c r="N159" s="66">
        <f t="shared" si="15"/>
        <v>39</v>
      </c>
    </row>
    <row r="160" spans="12:14" x14ac:dyDescent="0.25">
      <c r="L160">
        <v>3003</v>
      </c>
      <c r="M160" s="99">
        <f>+B27-F27-G27</f>
        <v>36</v>
      </c>
      <c r="N160" s="66">
        <f t="shared" si="15"/>
        <v>27</v>
      </c>
    </row>
    <row r="161" spans="12:14" x14ac:dyDescent="0.25">
      <c r="L161">
        <v>3004</v>
      </c>
      <c r="M161" s="99">
        <f>+B27-H27</f>
        <v>38</v>
      </c>
      <c r="N161" s="66">
        <f t="shared" si="15"/>
        <v>28.5</v>
      </c>
    </row>
    <row r="162" spans="12:14" x14ac:dyDescent="0.25">
      <c r="L162">
        <v>3005</v>
      </c>
      <c r="M162" s="99">
        <f>+B27-F27-H27</f>
        <v>22</v>
      </c>
      <c r="N162" s="66">
        <f t="shared" si="15"/>
        <v>16.5</v>
      </c>
    </row>
    <row r="163" spans="12:14" x14ac:dyDescent="0.25">
      <c r="L163">
        <v>3006</v>
      </c>
      <c r="M163" s="99">
        <f>+B27-G27-H27</f>
        <v>21</v>
      </c>
      <c r="N163" s="66">
        <f t="shared" si="15"/>
        <v>15.75</v>
      </c>
    </row>
    <row r="164" spans="12:14" x14ac:dyDescent="0.25">
      <c r="L164">
        <v>3007</v>
      </c>
      <c r="M164" s="99">
        <f>+B27-F27-G27-H27</f>
        <v>5</v>
      </c>
      <c r="N164" s="66">
        <f t="shared" si="15"/>
        <v>3.75</v>
      </c>
    </row>
    <row r="165" spans="12:14" x14ac:dyDescent="0.25">
      <c r="L165">
        <v>4000</v>
      </c>
      <c r="M165" s="99">
        <f>+B28</f>
        <v>74</v>
      </c>
      <c r="N165" s="66">
        <f t="shared" si="15"/>
        <v>55.5</v>
      </c>
    </row>
    <row r="166" spans="12:14" x14ac:dyDescent="0.25">
      <c r="L166">
        <v>4001</v>
      </c>
      <c r="M166" s="99">
        <f>+B28-F28</f>
        <v>57</v>
      </c>
      <c r="N166" s="66">
        <f t="shared" si="15"/>
        <v>42.75</v>
      </c>
    </row>
    <row r="167" spans="12:14" x14ac:dyDescent="0.25">
      <c r="L167">
        <v>4002</v>
      </c>
      <c r="M167" s="99">
        <f>+B28-G28</f>
        <v>56</v>
      </c>
      <c r="N167" s="66">
        <f t="shared" si="15"/>
        <v>42</v>
      </c>
    </row>
    <row r="168" spans="12:14" x14ac:dyDescent="0.25">
      <c r="L168">
        <v>4003</v>
      </c>
      <c r="M168" s="99">
        <f>+B28-F28-G28</f>
        <v>39</v>
      </c>
      <c r="N168" s="66">
        <f t="shared" si="15"/>
        <v>29.25</v>
      </c>
    </row>
    <row r="169" spans="12:14" x14ac:dyDescent="0.25">
      <c r="L169">
        <v>4004</v>
      </c>
      <c r="M169" s="99">
        <f>+B28-H28</f>
        <v>40</v>
      </c>
      <c r="N169" s="66">
        <f t="shared" si="15"/>
        <v>30</v>
      </c>
    </row>
    <row r="170" spans="12:14" x14ac:dyDescent="0.25">
      <c r="L170">
        <v>4005</v>
      </c>
      <c r="M170" s="99">
        <f>+B28-F28-H28</f>
        <v>23</v>
      </c>
      <c r="N170" s="66">
        <f t="shared" si="15"/>
        <v>17.25</v>
      </c>
    </row>
    <row r="171" spans="12:14" x14ac:dyDescent="0.25">
      <c r="L171">
        <v>4006</v>
      </c>
      <c r="M171" s="99">
        <f>+B28-G28-H28</f>
        <v>22</v>
      </c>
      <c r="N171" s="66">
        <f t="shared" si="15"/>
        <v>16.5</v>
      </c>
    </row>
    <row r="172" spans="12:14" x14ac:dyDescent="0.25">
      <c r="L172">
        <v>4007</v>
      </c>
      <c r="M172" s="99">
        <f>+B28-F28-H28-G28</f>
        <v>5</v>
      </c>
      <c r="N172" s="66">
        <f t="shared" si="15"/>
        <v>3.75</v>
      </c>
    </row>
    <row r="173" spans="12:14" x14ac:dyDescent="0.25">
      <c r="L173">
        <v>5000</v>
      </c>
      <c r="M173" s="99">
        <f>+B29</f>
        <v>79</v>
      </c>
      <c r="N173" s="66">
        <f t="shared" si="15"/>
        <v>59.25</v>
      </c>
    </row>
    <row r="174" spans="12:14" x14ac:dyDescent="0.25">
      <c r="L174">
        <v>5001</v>
      </c>
      <c r="M174" s="99">
        <f>+B29-F29</f>
        <v>61</v>
      </c>
      <c r="N174" s="66">
        <f t="shared" si="15"/>
        <v>45.75</v>
      </c>
    </row>
    <row r="175" spans="12:14" x14ac:dyDescent="0.25">
      <c r="L175">
        <v>5002</v>
      </c>
      <c r="M175" s="99">
        <f>+B29-G29</f>
        <v>59</v>
      </c>
      <c r="N175" s="66">
        <f t="shared" ref="N175:N188" si="19">+M175*0.75</f>
        <v>44.25</v>
      </c>
    </row>
    <row r="176" spans="12:14" x14ac:dyDescent="0.25">
      <c r="L176">
        <v>5003</v>
      </c>
      <c r="M176" s="99">
        <f>+B29-F29-G29</f>
        <v>41</v>
      </c>
      <c r="N176" s="66">
        <f t="shared" si="19"/>
        <v>30.75</v>
      </c>
    </row>
    <row r="177" spans="12:14" x14ac:dyDescent="0.25">
      <c r="L177">
        <v>5004</v>
      </c>
      <c r="M177" s="99">
        <f>+B29-H29</f>
        <v>43</v>
      </c>
      <c r="N177" s="66">
        <f t="shared" si="19"/>
        <v>32.25</v>
      </c>
    </row>
    <row r="178" spans="12:14" x14ac:dyDescent="0.25">
      <c r="L178">
        <v>5005</v>
      </c>
      <c r="M178" s="99">
        <f>+B29-F29-H29</f>
        <v>25</v>
      </c>
      <c r="N178" s="66">
        <f t="shared" si="19"/>
        <v>18.75</v>
      </c>
    </row>
    <row r="179" spans="12:14" x14ac:dyDescent="0.25">
      <c r="L179">
        <v>5006</v>
      </c>
      <c r="M179" s="99">
        <f>+B29-G29-H29</f>
        <v>23</v>
      </c>
      <c r="N179" s="66">
        <f t="shared" si="19"/>
        <v>17.25</v>
      </c>
    </row>
    <row r="180" spans="12:14" x14ac:dyDescent="0.25">
      <c r="L180">
        <v>5007</v>
      </c>
      <c r="M180" s="99">
        <f>+B29-F29-G29-H29</f>
        <v>5</v>
      </c>
      <c r="N180" s="66">
        <f t="shared" si="19"/>
        <v>3.75</v>
      </c>
    </row>
    <row r="181" spans="12:14" x14ac:dyDescent="0.25">
      <c r="L181">
        <v>6000</v>
      </c>
      <c r="M181" s="105">
        <f>+B30</f>
        <v>0</v>
      </c>
      <c r="N181" s="106">
        <f t="shared" si="19"/>
        <v>0</v>
      </c>
    </row>
    <row r="182" spans="12:14" x14ac:dyDescent="0.25">
      <c r="L182">
        <v>6001</v>
      </c>
      <c r="M182" s="105">
        <f>+B30-F30</f>
        <v>0</v>
      </c>
      <c r="N182" s="55">
        <f t="shared" si="19"/>
        <v>0</v>
      </c>
    </row>
    <row r="183" spans="12:14" x14ac:dyDescent="0.25">
      <c r="L183">
        <v>6002</v>
      </c>
      <c r="M183" s="105">
        <f>+B30-G30</f>
        <v>0</v>
      </c>
      <c r="N183" s="55">
        <f t="shared" si="19"/>
        <v>0</v>
      </c>
    </row>
    <row r="184" spans="12:14" x14ac:dyDescent="0.25">
      <c r="L184">
        <v>6003</v>
      </c>
      <c r="M184" s="105">
        <f>+B30-G30-F30</f>
        <v>0</v>
      </c>
      <c r="N184" s="55">
        <f t="shared" si="19"/>
        <v>0</v>
      </c>
    </row>
    <row r="185" spans="12:14" x14ac:dyDescent="0.25">
      <c r="L185">
        <v>6004</v>
      </c>
      <c r="M185" s="105">
        <f>+B30-H30</f>
        <v>0</v>
      </c>
      <c r="N185" s="55">
        <f t="shared" si="19"/>
        <v>0</v>
      </c>
    </row>
    <row r="186" spans="12:14" x14ac:dyDescent="0.25">
      <c r="L186">
        <v>6005</v>
      </c>
      <c r="M186" s="105">
        <f>+B30-F30-H30</f>
        <v>0</v>
      </c>
      <c r="N186" s="55">
        <f t="shared" si="19"/>
        <v>0</v>
      </c>
    </row>
    <row r="187" spans="12:14" x14ac:dyDescent="0.25">
      <c r="L187">
        <v>6006</v>
      </c>
      <c r="M187" s="105">
        <f>+B30-G30-H30</f>
        <v>0</v>
      </c>
      <c r="N187" s="55">
        <f t="shared" si="19"/>
        <v>0</v>
      </c>
    </row>
    <row r="188" spans="12:14" x14ac:dyDescent="0.25">
      <c r="L188">
        <v>6007</v>
      </c>
      <c r="M188" s="105">
        <f>+B30-F30-H30-G30</f>
        <v>0</v>
      </c>
      <c r="N188" s="55">
        <f t="shared" si="19"/>
        <v>0</v>
      </c>
    </row>
    <row r="189" spans="12:14" x14ac:dyDescent="0.25">
      <c r="L189">
        <v>7000</v>
      </c>
      <c r="M189" s="105">
        <f>+B31</f>
        <v>0</v>
      </c>
      <c r="N189" s="106">
        <f t="shared" ref="N189:N196" si="20">+M189*0.75</f>
        <v>0</v>
      </c>
    </row>
    <row r="190" spans="12:14" x14ac:dyDescent="0.25">
      <c r="L190">
        <v>7001</v>
      </c>
      <c r="M190" s="105">
        <f>+B31-F31</f>
        <v>0</v>
      </c>
      <c r="N190" s="106">
        <f t="shared" si="20"/>
        <v>0</v>
      </c>
    </row>
    <row r="191" spans="12:14" x14ac:dyDescent="0.25">
      <c r="L191">
        <v>7002</v>
      </c>
      <c r="M191" s="105">
        <f>+B31-G31</f>
        <v>0</v>
      </c>
      <c r="N191" s="106">
        <f t="shared" si="20"/>
        <v>0</v>
      </c>
    </row>
    <row r="192" spans="12:14" x14ac:dyDescent="0.25">
      <c r="L192">
        <v>7003</v>
      </c>
      <c r="M192" s="105">
        <f>+B31-G31-F31</f>
        <v>0</v>
      </c>
      <c r="N192" s="106">
        <f t="shared" si="20"/>
        <v>0</v>
      </c>
    </row>
    <row r="193" spans="12:14" x14ac:dyDescent="0.25">
      <c r="L193">
        <v>7004</v>
      </c>
      <c r="M193" s="105">
        <f>+B31-H31</f>
        <v>0</v>
      </c>
      <c r="N193" s="106">
        <f t="shared" si="20"/>
        <v>0</v>
      </c>
    </row>
    <row r="194" spans="12:14" x14ac:dyDescent="0.25">
      <c r="L194">
        <v>7005</v>
      </c>
      <c r="M194" s="105">
        <f>+B31-F31-H31</f>
        <v>0</v>
      </c>
      <c r="N194" s="106">
        <f t="shared" si="20"/>
        <v>0</v>
      </c>
    </row>
    <row r="195" spans="12:14" x14ac:dyDescent="0.25">
      <c r="L195">
        <v>7006</v>
      </c>
      <c r="M195" s="105">
        <f>+B31-G31-H31</f>
        <v>0</v>
      </c>
      <c r="N195" s="106">
        <f t="shared" si="20"/>
        <v>0</v>
      </c>
    </row>
    <row r="196" spans="12:14" x14ac:dyDescent="0.25">
      <c r="L196">
        <v>7007</v>
      </c>
      <c r="M196" s="105">
        <f>+B31-F31-H31-G31</f>
        <v>0</v>
      </c>
      <c r="N196" s="106">
        <f t="shared" si="20"/>
        <v>0</v>
      </c>
    </row>
    <row r="197" spans="12:14" x14ac:dyDescent="0.25">
      <c r="L197">
        <v>8000</v>
      </c>
      <c r="M197" s="105">
        <f>+B32</f>
        <v>0</v>
      </c>
      <c r="N197" s="106">
        <f t="shared" ref="N197:N204" si="21">+M197*0.75</f>
        <v>0</v>
      </c>
    </row>
    <row r="198" spans="12:14" x14ac:dyDescent="0.25">
      <c r="L198">
        <v>8001</v>
      </c>
      <c r="M198" s="105">
        <f>+B32-F32</f>
        <v>0</v>
      </c>
      <c r="N198" s="106">
        <f t="shared" si="21"/>
        <v>0</v>
      </c>
    </row>
    <row r="199" spans="12:14" x14ac:dyDescent="0.25">
      <c r="L199">
        <v>8002</v>
      </c>
      <c r="M199" s="105">
        <f>+B32-G32</f>
        <v>0</v>
      </c>
      <c r="N199" s="106">
        <f t="shared" si="21"/>
        <v>0</v>
      </c>
    </row>
    <row r="200" spans="12:14" x14ac:dyDescent="0.25">
      <c r="L200">
        <v>8003</v>
      </c>
      <c r="M200" s="105">
        <f>+B32-G32-F32</f>
        <v>0</v>
      </c>
      <c r="N200" s="106">
        <f t="shared" si="21"/>
        <v>0</v>
      </c>
    </row>
    <row r="201" spans="12:14" x14ac:dyDescent="0.25">
      <c r="L201">
        <v>8004</v>
      </c>
      <c r="M201" s="105">
        <f>+B32-H32</f>
        <v>0</v>
      </c>
      <c r="N201" s="106">
        <f t="shared" si="21"/>
        <v>0</v>
      </c>
    </row>
    <row r="202" spans="12:14" x14ac:dyDescent="0.25">
      <c r="L202">
        <v>8005</v>
      </c>
      <c r="M202" s="105">
        <f>+B32-F32-H32</f>
        <v>0</v>
      </c>
      <c r="N202" s="106">
        <f t="shared" si="21"/>
        <v>0</v>
      </c>
    </row>
    <row r="203" spans="12:14" x14ac:dyDescent="0.25">
      <c r="L203">
        <v>8006</v>
      </c>
      <c r="M203" s="105">
        <f>+B32-G32-H32</f>
        <v>0</v>
      </c>
      <c r="N203" s="106">
        <f t="shared" si="21"/>
        <v>0</v>
      </c>
    </row>
    <row r="204" spans="12:14" x14ac:dyDescent="0.25">
      <c r="L204">
        <v>8006</v>
      </c>
      <c r="M204" s="105">
        <f>+B32-F32-H32-G32</f>
        <v>0</v>
      </c>
      <c r="N204" s="106">
        <f t="shared" si="21"/>
        <v>0</v>
      </c>
    </row>
    <row r="205" spans="12:14" x14ac:dyDescent="0.25">
      <c r="L205">
        <v>9000</v>
      </c>
      <c r="M205" s="105">
        <v>0</v>
      </c>
      <c r="N205" s="106">
        <v>0</v>
      </c>
    </row>
    <row r="206" spans="12:14" x14ac:dyDescent="0.25">
      <c r="L206">
        <v>9001</v>
      </c>
      <c r="M206" s="105">
        <v>0</v>
      </c>
      <c r="N206" s="106">
        <v>0</v>
      </c>
    </row>
    <row r="207" spans="12:14" x14ac:dyDescent="0.25">
      <c r="L207">
        <v>9002</v>
      </c>
      <c r="M207" s="105">
        <v>0</v>
      </c>
      <c r="N207" s="106">
        <v>0</v>
      </c>
    </row>
    <row r="208" spans="12:14" x14ac:dyDescent="0.25">
      <c r="L208">
        <v>9003</v>
      </c>
      <c r="M208" s="105">
        <v>0</v>
      </c>
      <c r="N208" s="106">
        <v>0</v>
      </c>
    </row>
    <row r="209" spans="12:14" x14ac:dyDescent="0.25">
      <c r="L209">
        <v>9004</v>
      </c>
      <c r="M209" s="105">
        <v>0</v>
      </c>
      <c r="N209" s="106">
        <v>0</v>
      </c>
    </row>
    <row r="210" spans="12:14" x14ac:dyDescent="0.25">
      <c r="L210">
        <v>9005</v>
      </c>
      <c r="M210" s="105">
        <v>0</v>
      </c>
      <c r="N210" s="106">
        <v>0</v>
      </c>
    </row>
    <row r="211" spans="12:14" x14ac:dyDescent="0.25">
      <c r="L211">
        <v>9006</v>
      </c>
      <c r="M211" s="105">
        <v>0</v>
      </c>
      <c r="N211" s="106">
        <v>0</v>
      </c>
    </row>
    <row r="212" spans="12:14" x14ac:dyDescent="0.25">
      <c r="L212">
        <v>9007</v>
      </c>
      <c r="M212" s="105">
        <v>0</v>
      </c>
      <c r="N212" s="106"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Schedules</vt:lpstr>
      <vt:lpstr>calc</vt:lpstr>
      <vt:lpstr>Sheet1!Print_Area</vt:lpstr>
      <vt:lpstr>reduction</vt:lpstr>
      <vt:lpstr>region</vt:lpstr>
      <vt:lpstr>regions</vt:lpstr>
    </vt:vector>
  </TitlesOfParts>
  <Company>Bedford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Hagler</dc:creator>
  <cp:lastModifiedBy>Emily Burrill</cp:lastModifiedBy>
  <cp:lastPrinted>2018-11-06T20:41:34Z</cp:lastPrinted>
  <dcterms:created xsi:type="dcterms:W3CDTF">2017-01-10T21:12:30Z</dcterms:created>
  <dcterms:modified xsi:type="dcterms:W3CDTF">2024-03-06T21:51:19Z</dcterms:modified>
</cp:coreProperties>
</file>